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080" windowHeight="8445" tabRatio="965" activeTab="0"/>
  </bookViews>
  <sheets>
    <sheet name="General" sheetId="1" r:id="rId1"/>
    <sheet name="Academic" sheetId="2" r:id="rId2"/>
    <sheet name="Communications" sheetId="3" r:id="rId3"/>
    <sheet name="Communications - Prof Talk" sheetId="4" r:id="rId4"/>
    <sheet name="Communications - Film Series" sheetId="5" r:id="rId5"/>
    <sheet name="Events - Bar des Arts" sheetId="6" r:id="rId6"/>
    <sheet name="Events - Frosh" sheetId="7" r:id="rId7"/>
    <sheet name="External" sheetId="8" r:id="rId8"/>
    <sheet name="Finance" sheetId="9" r:id="rId9"/>
    <sheet name="Internal" sheetId="10" r:id="rId10"/>
    <sheet name="Internal - Lounge" sheetId="11" r:id="rId11"/>
    <sheet name="Internal - Holiday Party" sheetId="12" r:id="rId12"/>
    <sheet name="Internal - AUSEC" sheetId="13" r:id="rId13"/>
    <sheet name="Internal - Equity" sheetId="14" r:id="rId14"/>
    <sheet name="AUS Office" sheetId="15" r:id="rId15"/>
    <sheet name="AUS Office - May" sheetId="16" r:id="rId16"/>
    <sheet name="AUS Office - June" sheetId="17" r:id="rId17"/>
    <sheet name="AUS Office - July" sheetId="18" r:id="rId18"/>
    <sheet name="AUS Office - August" sheetId="19" r:id="rId19"/>
    <sheet name="AUS Office - September" sheetId="20" r:id="rId20"/>
    <sheet name="AUS Office - October" sheetId="21" r:id="rId21"/>
    <sheet name="President" sheetId="22" r:id="rId22"/>
    <sheet name="AGELF" sheetId="23" r:id="rId23"/>
    <sheet name="AHCSSA" sheetId="24" r:id="rId24"/>
    <sheet name="ASA" sheetId="25" r:id="rId25"/>
    <sheet name="ASSA" sheetId="26" r:id="rId26"/>
    <sheet name="CLASHSA" sheetId="27" r:id="rId27"/>
    <sheet name="CSA" sheetId="28" r:id="rId28"/>
    <sheet name="CSAUS" sheetId="29" r:id="rId29"/>
    <sheet name="DESA" sheetId="30" r:id="rId30"/>
    <sheet name="EASSA" sheetId="31" r:id="rId31"/>
    <sheet name="ESA" sheetId="32" r:id="rId32"/>
    <sheet name="GSA" sheetId="33" r:id="rId33"/>
    <sheet name="WSSA" sheetId="34" r:id="rId34"/>
    <sheet name="HSA" sheetId="35" r:id="rId35"/>
    <sheet name="IDSSA" sheetId="36" r:id="rId36"/>
    <sheet name="ISSA" sheetId="37" r:id="rId37"/>
    <sheet name="MESS" sheetId="38" r:id="rId38"/>
    <sheet name="MESSA" sheetId="39" r:id="rId39"/>
    <sheet name="MIRA" sheetId="40" r:id="rId40"/>
    <sheet name="MPSA - Fall" sheetId="41" r:id="rId41"/>
    <sheet name="MPSA - Winter" sheetId="42" r:id="rId42"/>
    <sheet name="MUGS" sheetId="43" r:id="rId43"/>
    <sheet name="PSA" sheetId="44" r:id="rId44"/>
    <sheet name="PSSA" sheetId="45" r:id="rId45"/>
    <sheet name="RUSS" sheetId="46" r:id="rId46"/>
    <sheet name="SAWC" sheetId="47" r:id="rId47"/>
    <sheet name="SLUM" sheetId="48" r:id="rId48"/>
    <sheet name="SSA" sheetId="49" r:id="rId49"/>
    <sheet name="SUMS" sheetId="50" r:id="rId50"/>
  </sheets>
  <definedNames/>
  <calcPr fullCalcOnLoad="1"/>
</workbook>
</file>

<file path=xl/sharedStrings.xml><?xml version="1.0" encoding="utf-8"?>
<sst xmlns="http://schemas.openxmlformats.org/spreadsheetml/2006/main" count="3310" uniqueCount="1870">
  <si>
    <t>Arts Undergraduate Society</t>
  </si>
  <si>
    <t>Revenue</t>
  </si>
  <si>
    <t>Description</t>
  </si>
  <si>
    <t>Projected</t>
  </si>
  <si>
    <t>Actual</t>
  </si>
  <si>
    <t>Actual Notes</t>
  </si>
  <si>
    <t>Variance</t>
  </si>
  <si>
    <t>Total Revenue</t>
  </si>
  <si>
    <t>Expenses</t>
  </si>
  <si>
    <t>Total Expenses</t>
  </si>
  <si>
    <t>Working Surplus / Deficit</t>
  </si>
  <si>
    <t>AUSB</t>
  </si>
  <si>
    <t>Membership Fee - fall 2013</t>
  </si>
  <si>
    <t>Membership Fee - winter 2014</t>
  </si>
  <si>
    <t>AUTS fee - fall 2013</t>
  </si>
  <si>
    <t>AUTS fee - winter 2014</t>
  </si>
  <si>
    <t>Arts Undergraduate Theatre Society</t>
  </si>
  <si>
    <t>Departmental Association allocations</t>
  </si>
  <si>
    <t>FMC Journal Fund</t>
  </si>
  <si>
    <t>FMC Supplementary Fund</t>
  </si>
  <si>
    <t>FMC Special Projects Fund</t>
  </si>
  <si>
    <t>Mandatory buffer</t>
  </si>
  <si>
    <t>VP Internal budget</t>
  </si>
  <si>
    <t>VP Academic budget</t>
  </si>
  <si>
    <t>VP Finance budget</t>
  </si>
  <si>
    <t>President budget</t>
  </si>
  <si>
    <t>Includes AUS Elections budget</t>
  </si>
  <si>
    <t>VP External budget</t>
  </si>
  <si>
    <t>VP Communications budget</t>
  </si>
  <si>
    <t>Office, general expenses</t>
  </si>
  <si>
    <t xml:space="preserve">VP ACADEMIC </t>
  </si>
  <si>
    <t>Peer Tutoring Grant</t>
  </si>
  <si>
    <t>Essay Centre Grant</t>
  </si>
  <si>
    <t>Essay Centre Grant</t>
  </si>
  <si>
    <t>Peer Tutoring Grant</t>
  </si>
  <si>
    <t>Researchers Stipends</t>
  </si>
  <si>
    <t>Includes $200 for Know your Rights Researcher</t>
  </si>
  <si>
    <t>Teaching Awards</t>
  </si>
  <si>
    <t>Awards Reception</t>
  </si>
  <si>
    <t>Town Hall Advertising</t>
  </si>
  <si>
    <t>Academic Council Refreshments</t>
  </si>
  <si>
    <t>Miscallaneous Expenses</t>
  </si>
  <si>
    <t>Vice-President Communications</t>
  </si>
  <si>
    <t>AUS CoffeehAUS/Open Mic Initiative</t>
  </si>
  <si>
    <t>See expenses for notes.</t>
  </si>
  <si>
    <t>Handbook</t>
  </si>
  <si>
    <t>MailChimp Subscription</t>
  </si>
  <si>
    <t>Handbook Coordinator Stipends</t>
  </si>
  <si>
    <t>Webmaster Stipend (May - Mid September)</t>
  </si>
  <si>
    <t>Graphic Designer Stipend</t>
  </si>
  <si>
    <t>Photographer Stipend</t>
  </si>
  <si>
    <t>Photography Portfolio Equipment and Initiatives</t>
  </si>
  <si>
    <t>The photography portfolio is composed of 8 photographers who work on a volunteer basis under the head photographer. Two external flash units approx. $150 each; $100 for creating a photography fine art installation for the Arts Lounge: costs will include printing and framing</t>
  </si>
  <si>
    <t>Translator Stipend</t>
  </si>
  <si>
    <t>Recording Secretary Stipend</t>
  </si>
  <si>
    <t>Website Renewal</t>
  </si>
  <si>
    <t>Transitioned to new website, must pay for hosting</t>
  </si>
  <si>
    <t>AUS Prof Talk initiative</t>
  </si>
  <si>
    <t>See separate AUS Prof Talk budget</t>
  </si>
  <si>
    <t>Francophone Commission</t>
  </si>
  <si>
    <t>The Francophone Commission is a new committee of the AUS this year that will host initiatives, encourage bilingualism within the AUS, and hold French conversation circles for English speakers.</t>
  </si>
  <si>
    <t>Fine Arts Council Art Installation</t>
  </si>
  <si>
    <t>After FAC is moved to my portfolio, I plan on creating a fine art installation for the Leacock building; it'll most likely be a multimedia art project and the costs are for buying the supplies</t>
  </si>
  <si>
    <t>This is a new event that will occur twice this year allowing musical and artistic acts on campus to perform. We are considering inviting local acts as well to McGill. The $800 budgeted is for venue rental, but we expect to make revenue from the events' ticket sales as well. When we invite local acts, we will split a portion of the ticket sales with them.</t>
  </si>
  <si>
    <t>AUS Film Series Initiative</t>
  </si>
  <si>
    <t>See separate AUS Film Series budget</t>
  </si>
  <si>
    <t>Marketing Committee</t>
  </si>
  <si>
    <t>Prof Talk Budget</t>
  </si>
  <si>
    <t>Refreshments</t>
  </si>
  <si>
    <t>Website Theme</t>
  </si>
  <si>
    <t>Print advertising</t>
  </si>
  <si>
    <t>Film Series</t>
  </si>
  <si>
    <t>Film Rentals</t>
  </si>
  <si>
    <t>Purchasing rights for screening: there are five films per series and six series this year. Each film has been budgeted for a $20 cost.</t>
  </si>
  <si>
    <t>Print Advertising</t>
  </si>
  <si>
    <t>Food at the events will be sold by our collaborative partners but this cost is budgeted in case we run a wine and cheese.</t>
  </si>
  <si>
    <t>AUS Vice-President External Kareem Ibrahim</t>
  </si>
  <si>
    <t>October 18th, 2013</t>
  </si>
  <si>
    <t>Graduate and Professional Schools Fair Revenue</t>
  </si>
  <si>
    <t>Kaplan</t>
  </si>
  <si>
    <t>Not received</t>
  </si>
  <si>
    <t>POP Montreal</t>
  </si>
  <si>
    <t>Yellow Pages</t>
  </si>
  <si>
    <t>Prep101</t>
  </si>
  <si>
    <t>KOM Consultants</t>
  </si>
  <si>
    <t>The Princeton Review</t>
  </si>
  <si>
    <t>Queen's-Blyth Worldwide</t>
  </si>
  <si>
    <t>Projected Future Sponsorship Revenue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</si>
  <si>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</si>
  <si>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</si>
  <si>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</si>
  <si>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</t>
  </si>
  <si>
    <t>VP Finance - AUS</t>
  </si>
  <si>
    <t>1000 Laser printer cheques</t>
  </si>
  <si>
    <t>Audit from Fuller-Landau</t>
  </si>
  <si>
    <t>Based on last year's projection--yet to see actual cost</t>
  </si>
  <si>
    <t>Quickbooks license - 1 year</t>
  </si>
  <si>
    <t>Banking fees</t>
  </si>
  <si>
    <t>Accountant Fees - October through May 2014</t>
  </si>
  <si>
    <t>Accountant fees - June through October 2013</t>
  </si>
  <si>
    <t>AUS VP Internal</t>
  </si>
  <si>
    <t>Events</t>
  </si>
  <si>
    <t>Departmental Orientation</t>
  </si>
  <si>
    <t>Pizza+tip+vegan and celiac options</t>
  </si>
  <si>
    <t>AUS Holiday Party</t>
  </si>
  <si>
    <t>Nuit Blanche</t>
  </si>
  <si>
    <t>Will be paid for by FAC</t>
  </si>
  <si>
    <t>Departmental Fair</t>
  </si>
  <si>
    <t>Based on last year</t>
  </si>
  <si>
    <t>Lounge maintenance</t>
  </si>
  <si>
    <t>see budget</t>
  </si>
  <si>
    <t>AUS Awards Banquet</t>
  </si>
  <si>
    <t>Councils and Committees</t>
  </si>
  <si>
    <t>AUSEC Allocation</t>
  </si>
  <si>
    <t>FEARC Allocation</t>
  </si>
  <si>
    <t>Allocation based on last year</t>
  </si>
  <si>
    <t>Equity Allocation</t>
  </si>
  <si>
    <t>Lounge</t>
  </si>
  <si>
    <t>For external group bookings</t>
  </si>
  <si>
    <t>$25 each, projecting about 15 for the year</t>
  </si>
  <si>
    <t>Cue tips x 50</t>
  </si>
  <si>
    <t>Various pool table suplies</t>
  </si>
  <si>
    <t>Additional pool supplies for the year</t>
  </si>
  <si>
    <t>Depending on needs</t>
  </si>
  <si>
    <t>Extra large posters for artwork</t>
  </si>
  <si>
    <t>paint supplies</t>
  </si>
  <si>
    <t>Wine and cheese</t>
  </si>
  <si>
    <t>liquor permit</t>
  </si>
  <si>
    <t>Holiday Party</t>
  </si>
  <si>
    <t>VP Internal Budget</t>
  </si>
  <si>
    <t>Ice cream</t>
  </si>
  <si>
    <t>Costco</t>
  </si>
  <si>
    <t>Napkins</t>
  </si>
  <si>
    <t>Based on last year's budget</t>
  </si>
  <si>
    <t>Mixed drinks</t>
  </si>
  <si>
    <t>Based on last year's budget-&gt; isntead of sparkling wine</t>
  </si>
  <si>
    <t>Red Wine</t>
  </si>
  <si>
    <t>White Wine</t>
  </si>
  <si>
    <t>Miscellaneous/Decorations</t>
  </si>
  <si>
    <t xml:space="preserve">Dollarama </t>
  </si>
  <si>
    <t>Gas Expenses to Vin en Vrac</t>
  </si>
  <si>
    <t>AUSEC</t>
  </si>
  <si>
    <t>Mugs</t>
  </si>
  <si>
    <t>Green Guide posters for each department</t>
  </si>
  <si>
    <t>Swag reusable mugs</t>
  </si>
  <si>
    <t>Food for events/tabling/extra</t>
  </si>
  <si>
    <t>Winter semester event</t>
  </si>
  <si>
    <t>Equity Committee</t>
  </si>
  <si>
    <t>Funding applications</t>
  </si>
  <si>
    <t>Food</t>
  </si>
  <si>
    <t>For meetings- Oked by SSMU equity commissioners</t>
  </si>
  <si>
    <t>Workshops</t>
  </si>
  <si>
    <t>for resources and food</t>
  </si>
  <si>
    <t>Posters, etc.</t>
  </si>
  <si>
    <t>advertising</t>
  </si>
  <si>
    <t>Tshirts and hats</t>
  </si>
  <si>
    <t>needed for events</t>
  </si>
  <si>
    <t>Frosh ticket</t>
  </si>
  <si>
    <t>based on previous Froshes</t>
  </si>
  <si>
    <t>Grad Ball ticketx2</t>
  </si>
  <si>
    <t>based on problems last year</t>
  </si>
  <si>
    <t>Departmental event tickets</t>
  </si>
  <si>
    <t>for various departmental events</t>
  </si>
  <si>
    <t>AUS Office Expenses</t>
  </si>
  <si>
    <t>Xerox Workcenter rental</t>
  </si>
  <si>
    <t>4 payments per year, $623.83 per payment</t>
  </si>
  <si>
    <t>Xerox printing/copying charges</t>
  </si>
  <si>
    <t>We seem to accrue about $250 per quarter</t>
  </si>
  <si>
    <t>July general spending</t>
  </si>
  <si>
    <t>August general spending</t>
  </si>
  <si>
    <t>September general spending</t>
  </si>
  <si>
    <t>October general spending</t>
  </si>
  <si>
    <t>Phone &amp; Long distance - November 2013 - May 2014</t>
  </si>
  <si>
    <t xml:space="preserve">Projection based on last year's expenses. </t>
  </si>
  <si>
    <t>Office supplies - November 2013 - May 2014</t>
  </si>
  <si>
    <t>President</t>
  </si>
  <si>
    <t>Table Booking Revenue</t>
  </si>
  <si>
    <t>Locker Rentals</t>
  </si>
  <si>
    <t xml:space="preserve">167 full year, 30 fall, 15 winter (projected) </t>
  </si>
  <si>
    <t>Ping Pont Equipment</t>
  </si>
  <si>
    <t>from SSMU</t>
  </si>
  <si>
    <t>Chair Stipend</t>
  </si>
  <si>
    <t>Miranda Gobran - depends on # of meetings</t>
  </si>
  <si>
    <t>20 Years Researcher</t>
  </si>
  <si>
    <t>Copienova Expenses</t>
  </si>
  <si>
    <t>Provide Support Chatline</t>
  </si>
  <si>
    <t>Provide Support Service</t>
  </si>
  <si>
    <t>Work Your BA</t>
  </si>
  <si>
    <t>Insurance</t>
  </si>
  <si>
    <t>approx. 8300 in fall, to be renegotiated in january</t>
  </si>
  <si>
    <t>Miscellaneous</t>
  </si>
  <si>
    <t>Exec Retreat</t>
  </si>
  <si>
    <t>Had to upgrade to a cabin because of weather</t>
  </si>
  <si>
    <t>Legal Fees</t>
  </si>
  <si>
    <t>Thank You Cards</t>
  </si>
  <si>
    <t>Exec Hoodies</t>
  </si>
  <si>
    <t>Locker Deposit Returns</t>
  </si>
  <si>
    <t>$10 @ 212 lockers</t>
  </si>
  <si>
    <t>Ping Pong Equipment</t>
  </si>
  <si>
    <t>paid for by SSMU</t>
  </si>
  <si>
    <t>Winter In-City Retreat</t>
  </si>
  <si>
    <t>Elections</t>
  </si>
  <si>
    <t>Election Software</t>
  </si>
  <si>
    <t>Elections Advertising</t>
  </si>
  <si>
    <t>Reimbursements for Candidates</t>
  </si>
  <si>
    <t>CRO Stipend</t>
  </si>
  <si>
    <t>Sophie Reuss - depends on # of election periods</t>
  </si>
  <si>
    <t>DRO Stipend</t>
  </si>
  <si>
    <t>AGELF</t>
  </si>
  <si>
    <t>Portion of our allocated AUS budget</t>
  </si>
  <si>
    <t>Rollover from last year</t>
  </si>
  <si>
    <t>Journal printing costs</t>
  </si>
  <si>
    <t xml:space="preserve">Lieu Commun, bi-annual newspaper </t>
  </si>
  <si>
    <t xml:space="preserve">Bourse Yvon-Rivard </t>
  </si>
  <si>
    <t xml:space="preserve">Cercles littéraires </t>
  </si>
  <si>
    <t xml:space="preserve">Prix de présence (billets de spectacle), nourriture </t>
  </si>
  <si>
    <t xml:space="preserve">Papeterie </t>
  </si>
  <si>
    <t xml:space="preserve">Livre d'or, craies, crayons, etc. </t>
  </si>
  <si>
    <t xml:space="preserve">Vins et fromages du départment </t>
  </si>
  <si>
    <t>Reserve</t>
  </si>
  <si>
    <t>Art History and Communication Studies Student Association</t>
  </si>
  <si>
    <t>AUS Allocation 2013-2014</t>
  </si>
  <si>
    <t>AUS rollover from last year</t>
  </si>
  <si>
    <t>FMC Journal Fund Fall 2013</t>
  </si>
  <si>
    <t>Samosa Sales October 18, 2013</t>
  </si>
  <si>
    <t>Bake Sales November 1, 2013</t>
  </si>
  <si>
    <t>Samosa Sales November 14, 2013</t>
  </si>
  <si>
    <t>Reserve Fund</t>
  </si>
  <si>
    <t>Fridge Door Gallery, Fall 2013</t>
  </si>
  <si>
    <t>Allowance for assorted foods and supplies for vernissage</t>
  </si>
  <si>
    <t>Canvas Journal</t>
  </si>
  <si>
    <t>AHCSSA's Contribution to Printing costs</t>
  </si>
  <si>
    <t>Wine &amp; Cheese, October 7, 2013  : Wine</t>
  </si>
  <si>
    <t>To meet new professors and to socialize with members</t>
  </si>
  <si>
    <t>Wine &amp; Cheese, October 7, 2013 : Food</t>
  </si>
  <si>
    <t>Wine &amp; Cheese, October 7, 2013 : Cheese</t>
  </si>
  <si>
    <t>Wine &amp; Cheese, October 7, 2013 : Glasses…</t>
  </si>
  <si>
    <t>Wine &amp; Cheese, October 7, 2013 : Sodas</t>
  </si>
  <si>
    <t>Wine &amp; Cheese, October 7, 2013: Liquor License</t>
  </si>
  <si>
    <t>Wine &amp; Cheese, Winter 2014: Wine</t>
  </si>
  <si>
    <t>Wine &amp; Cheese, Winter 2014: Food</t>
  </si>
  <si>
    <t>Wine &amp; Cheese, Winter 2014: Cheese</t>
  </si>
  <si>
    <t>Wine &amp; Cheese, Winter 2014: Glasses…</t>
  </si>
  <si>
    <t>Wine &amp; Cheese, Winter 2104: Sodas</t>
  </si>
  <si>
    <t>Wine &amp; Cheese, Winter 2014: Liquor License</t>
  </si>
  <si>
    <t>Anthropology Students Association</t>
  </si>
  <si>
    <t>Departmental Allocation from AUS</t>
  </si>
  <si>
    <t>Rollover</t>
  </si>
  <si>
    <t>Samosa Sale (Oct-10)</t>
  </si>
  <si>
    <t>Bake Sale (Oct-31)</t>
  </si>
  <si>
    <t>Bake Sale (Nov-12)</t>
  </si>
  <si>
    <t>Samosa Sale (Nov-26)</t>
  </si>
  <si>
    <t>Samosa/Bake Sale (Jan-?)</t>
  </si>
  <si>
    <t>FIFEQ Fundraising</t>
  </si>
  <si>
    <t>Samosa/Bake Sale (Feb-?)</t>
  </si>
  <si>
    <t>Samosa/Bake Sale (Mar-?)</t>
  </si>
  <si>
    <t>Sweatshirt/Mug/Bottle Fundraiser</t>
  </si>
  <si>
    <t>Rough estimate, will be refined when we gauge interest</t>
  </si>
  <si>
    <t xml:space="preserve">AUIF ASA Library </t>
  </si>
  <si>
    <t>Expand library initiative - more books for the library (estimated)</t>
  </si>
  <si>
    <t>AUIF Video Cameras</t>
  </si>
  <si>
    <t>Cameras for Sensory Ethnography/Fieldwork courses (estimated)</t>
  </si>
  <si>
    <t>Journal Funding (AUS Fund)</t>
  </si>
  <si>
    <t>Funding for the Fields/Terrains Anthro Undergrad Journal</t>
  </si>
  <si>
    <t>Journal Funding (Anthropology Dept Fund)</t>
  </si>
  <si>
    <t>Special Projects Fund (FIFEQ)</t>
  </si>
  <si>
    <t>FIFEQ Funding, for a projected total of $1200</t>
  </si>
  <si>
    <t>Dean of Arts Dev Fund (FIFEQ)</t>
  </si>
  <si>
    <t>Fundraising (FIFEQ)</t>
  </si>
  <si>
    <t>ASA Funding (FIFEQ)</t>
  </si>
  <si>
    <t>Anthro Meet &amp; Greet</t>
  </si>
  <si>
    <t>pizza</t>
  </si>
  <si>
    <t>Website (GoDaddy)</t>
  </si>
  <si>
    <t>asamcgill.com</t>
  </si>
  <si>
    <t>ASA/SSA/HSA Formal</t>
  </si>
  <si>
    <t>Potential formal with several AUS departments</t>
  </si>
  <si>
    <t>Journal</t>
  </si>
  <si>
    <t xml:space="preserve"> - printing costs</t>
  </si>
  <si>
    <t xml:space="preserve"> - wine</t>
  </si>
  <si>
    <t xml:space="preserve"> - cheese and crackers</t>
  </si>
  <si>
    <t xml:space="preserve">AUIF </t>
  </si>
  <si>
    <t xml:space="preserve"> - library</t>
  </si>
  <si>
    <t xml:space="preserve"> - cameras</t>
  </si>
  <si>
    <t>Megalith Beer and Pizza Show</t>
  </si>
  <si>
    <t>end of term party at Gerts</t>
  </si>
  <si>
    <t xml:space="preserve"> - beer</t>
  </si>
  <si>
    <t xml:space="preserve"> - pizza</t>
  </si>
  <si>
    <t>Conference - projected event</t>
  </si>
  <si>
    <t>Anthropology Conference winter semester</t>
  </si>
  <si>
    <t>FIFEQ</t>
  </si>
  <si>
    <t xml:space="preserve"> - expenses</t>
  </si>
  <si>
    <t>Fee for FIFEQ participation, publicity, FIFEQ website, launch party</t>
  </si>
  <si>
    <t xml:space="preserve"> - printing</t>
  </si>
  <si>
    <t xml:space="preserve"> - food</t>
  </si>
  <si>
    <t>Activities Night table booking</t>
  </si>
  <si>
    <t>AUSBUDGET</t>
  </si>
  <si>
    <t>African Studies Students Association</t>
  </si>
  <si>
    <t>Last Revised: October 08/2013</t>
  </si>
  <si>
    <t>Revenues</t>
  </si>
  <si>
    <t>AUS Allocation</t>
  </si>
  <si>
    <t xml:space="preserve">ASSA Rollover </t>
  </si>
  <si>
    <t>Rollover from 2012/13</t>
  </si>
  <si>
    <t>Samosa Sale: September 25th</t>
  </si>
  <si>
    <t>Samosa Sale: November/December</t>
  </si>
  <si>
    <t xml:space="preserve">Planned for November </t>
  </si>
  <si>
    <t xml:space="preserve">Samosa Sale: September 25th </t>
  </si>
  <si>
    <t xml:space="preserve">Samosa Sale: November/ December </t>
  </si>
  <si>
    <t>General Meeting 1 - Snacks</t>
  </si>
  <si>
    <t>pizza</t>
  </si>
  <si>
    <t>General Meeting 2 - Snacks</t>
  </si>
  <si>
    <t>General Meeting 3 - Snacks</t>
  </si>
  <si>
    <t>General Meeting 4 - Snacks</t>
  </si>
  <si>
    <t>Wine and Cheese</t>
  </si>
  <si>
    <t xml:space="preserve">         Wine</t>
  </si>
  <si>
    <t xml:space="preserve">Will apply for wine permit; otherwise juice </t>
  </si>
  <si>
    <t xml:space="preserve">         Snacks</t>
  </si>
  <si>
    <t xml:space="preserve">Cheese, grapes, bread </t>
  </si>
  <si>
    <t>1st Council Outing</t>
  </si>
  <si>
    <t xml:space="preserve">Large Event </t>
  </si>
  <si>
    <t>TBD - Guest Speaker Series? Interfaculty</t>
  </si>
  <si>
    <t>2nd Council Outing</t>
  </si>
  <si>
    <t>1 per semester - laser tag</t>
  </si>
  <si>
    <t xml:space="preserve">General Holiday Party </t>
  </si>
  <si>
    <t xml:space="preserve">Food for snacks, drinks </t>
  </si>
  <si>
    <t xml:space="preserve">Reserve Funds (15% of allocation) </t>
  </si>
  <si>
    <t>African Artwork for ASSA lounge</t>
  </si>
  <si>
    <t>Caribbean &amp; Latin American Studies, Hispanic Studies Association (CLASHSA)</t>
  </si>
  <si>
    <t>Samosa Sale October 17</t>
  </si>
  <si>
    <t>Samosa Sale November 21</t>
  </si>
  <si>
    <t>Samosa Sale January</t>
  </si>
  <si>
    <t>Samosa Sale February</t>
  </si>
  <si>
    <t>Departmental Clothing</t>
  </si>
  <si>
    <t>Projecting 30 individuals purchasing a CLASHSA zip up hoodie at $35 each</t>
  </si>
  <si>
    <t>Journal Fund</t>
  </si>
  <si>
    <t>Rollover from 2012-2013</t>
  </si>
  <si>
    <t>SSMU Activities Night Fee (Fall Semester)</t>
  </si>
  <si>
    <t>SSMU Activities Night Supplies (Fall Semester)</t>
  </si>
  <si>
    <t>Meet and Greet Event Room Booking 10/23 (?)</t>
  </si>
  <si>
    <t>Meet and Greet Event Food &amp; Non-Alcoholic Beverages</t>
  </si>
  <si>
    <t>Joint Event with ISSA 11/19 (?)</t>
  </si>
  <si>
    <t>Movie Night 1 Snacks 11/4 (?)</t>
  </si>
  <si>
    <t>Movie Night 2 Projector Rental 11/28 (?)</t>
  </si>
  <si>
    <t>Movie Night 2 Snacks 11/28 (?)</t>
  </si>
  <si>
    <t>Purchasing samosas for samosa sale October 17</t>
  </si>
  <si>
    <t>Purchasing samosas for samosa sale November 21</t>
  </si>
  <si>
    <t>Meeting snacks (8$*10)</t>
  </si>
  <si>
    <t>MedLife Mixer @ Gerts Expected Fees (Winter Semester)</t>
  </si>
  <si>
    <t>Movie Night 3 Projector Rental (Winter Semester)</t>
  </si>
  <si>
    <t>Movie Night 3 Snacks (Winter Semester)</t>
  </si>
  <si>
    <t>Movie Night 4 Projector Rental (Winter Semester)</t>
  </si>
  <si>
    <t>Movie Night 4 Snacks (Winter Semester)</t>
  </si>
  <si>
    <t>Purchasing samosas for samosa sale January</t>
  </si>
  <si>
    <t>Purchasing samosas for samosa sale February</t>
  </si>
  <si>
    <t>Wine and Cheese with Professors (Winter Semester)</t>
  </si>
  <si>
    <t>Journal Publishing costs</t>
  </si>
  <si>
    <t>Classics Student Association</t>
  </si>
  <si>
    <t>Updated Budget - October 10, 2013</t>
  </si>
  <si>
    <t xml:space="preserve"> </t>
  </si>
  <si>
    <t>Bake Sale - October 15, 2013</t>
  </si>
  <si>
    <t>Apparel Sales - Fall 2013</t>
  </si>
  <si>
    <t>Will keep this figure updated as information becomes available</t>
  </si>
  <si>
    <t>AUS Fall Allocation</t>
  </si>
  <si>
    <t>Samosa Sale - September 24, 2013</t>
  </si>
  <si>
    <t>Bake Sale - Winter, 2014</t>
  </si>
  <si>
    <t>Samosa Sale - November 27, 2013</t>
  </si>
  <si>
    <t xml:space="preserve">2013 Rollover </t>
  </si>
  <si>
    <t>AUS Winter Allocation</t>
  </si>
  <si>
    <t>Samosa Sale - Winter, 2014</t>
  </si>
  <si>
    <t>Expenses</t>
  </si>
  <si>
    <t>Keys for Office</t>
  </si>
  <si>
    <t>Classics Apparel - Fall 2013</t>
  </si>
  <si>
    <t xml:space="preserve">CSA Wine and Cheese - October 18, 2013  </t>
  </si>
  <si>
    <t>Classics Colloquium - Winter, 2014</t>
  </si>
  <si>
    <t>Will be seeking funding from outside sources</t>
  </si>
  <si>
    <t>Hirundo Launch - Winter 2014</t>
  </si>
  <si>
    <t>Hirundo is seeking additional sources of funding that might make this cost lower or non-existant</t>
  </si>
  <si>
    <t>Wine for CSA Holiday Party - Fall 2013</t>
  </si>
  <si>
    <t>Samosa Sale - Cutlery/Paper Towel - Fall 2013</t>
  </si>
  <si>
    <t xml:space="preserve">Food for CSA Movie Night - Sept 24, 2013 </t>
  </si>
  <si>
    <t>Liquor Permit - Wine and Cheese - October 18, 2013</t>
  </si>
  <si>
    <t>CSA Wine And Cheese - Winter, 2014</t>
  </si>
  <si>
    <t>Liquor Permit - Wine and Cheese - Winter, 2014</t>
  </si>
  <si>
    <t>CSA Events - Winter, 2014</t>
  </si>
  <si>
    <t>(Your Departmental Association's Name here)</t>
  </si>
  <si>
    <t>CSAUS</t>
  </si>
  <si>
    <t>(Last date of Modification here)</t>
  </si>
  <si>
    <t>Wednesday, October 8, 2012</t>
  </si>
  <si>
    <t>AUS Allotment</t>
  </si>
  <si>
    <t>verified on ausmcgill.com/aus/allocations</t>
  </si>
  <si>
    <t>The AUS Journal Fund</t>
  </si>
  <si>
    <t>funding for publishing costs of 75 copies of Canadian Content (approximation based on last year's prices)</t>
  </si>
  <si>
    <t>MISC Donation - Canadian Content Journal</t>
  </si>
  <si>
    <t>CANS Journal - Canadian Content</t>
  </si>
  <si>
    <t>Tim Hortons Coffee (MISC Study Room)</t>
  </si>
  <si>
    <t>Misc - Quebec Charter Debate (with PSSA)</t>
  </si>
  <si>
    <t>Wine - Historica Minutes Meet and Greet (Nov 4)</t>
  </si>
  <si>
    <t>Cheese - Historica Minutes Meet and Greet (Nov 4)</t>
  </si>
  <si>
    <t>Winter 2014 Academic Event</t>
  </si>
  <si>
    <t>Winter 2014 Social Event</t>
  </si>
  <si>
    <t>Department of English Students' Association</t>
  </si>
  <si>
    <t>October 9, 2013</t>
  </si>
  <si>
    <t>Departmental Retreat Fees</t>
  </si>
  <si>
    <t>48 People at 37.5$ each (there is an early bird price of 35 and reg price of 40)</t>
  </si>
  <si>
    <t>Departmental Contributions</t>
  </si>
  <si>
    <t>Bake Sale (Fall)</t>
  </si>
  <si>
    <t>Bake Sale (Winter)</t>
  </si>
  <si>
    <t>Poetry and performance entry (by donation)</t>
  </si>
  <si>
    <t>Wine and Cheese Events (2)</t>
  </si>
  <si>
    <t>Pitchers and Profs/Tas and Tequila Events (2)</t>
  </si>
  <si>
    <t>Departmental Retreat</t>
  </si>
  <si>
    <t>Funding Journals</t>
  </si>
  <si>
    <t>Executive Dinner</t>
  </si>
  <si>
    <t>Plaque Engraving</t>
  </si>
  <si>
    <t>McGill Theatre Opening Night Reception</t>
  </si>
  <si>
    <t>Office Supplies</t>
  </si>
  <si>
    <t>Honours Symposium</t>
  </si>
  <si>
    <t>15% Reserve of Allocation</t>
  </si>
  <si>
    <t>EASSA 13-14</t>
  </si>
  <si>
    <t>Samosa Sale #1</t>
  </si>
  <si>
    <t>includes rollover from 2012-13</t>
  </si>
  <si>
    <t>Samosa Sale #2</t>
  </si>
  <si>
    <t>Samosa Sale #3</t>
  </si>
  <si>
    <t>Samosa Sale #4</t>
  </si>
  <si>
    <t>Tea Party</t>
  </si>
  <si>
    <t>Cooking Lesson</t>
  </si>
  <si>
    <t>Activities Night</t>
  </si>
  <si>
    <t>Locker</t>
  </si>
  <si>
    <t>Wine &amp; Cheese Fall 2013</t>
  </si>
  <si>
    <t>Wine &amp; Cheese Winter 2014</t>
  </si>
  <si>
    <t xml:space="preserve">EAS Journal Launch </t>
  </si>
  <si>
    <t>Arts Undergraduate Society</t>
  </si>
  <si>
    <t>McGill Economics Students' Association</t>
  </si>
  <si>
    <t>Budget, Fall 2013 &amp; Winter 2014  -  30/09/2012</t>
  </si>
  <si>
    <t>Projected Notes</t>
  </si>
  <si>
    <t>Actual Notes</t>
  </si>
  <si>
    <r>
      <t>Start of Year Balance</t>
    </r>
    <r>
      <rPr>
        <sz val="11"/>
        <color indexed="8"/>
        <rFont val="Calibri"/>
        <family val="2"/>
      </rPr>
      <t xml:space="preserve"> (RBC Royal Bank)</t>
    </r>
  </si>
  <si>
    <t>As of 3 September '13</t>
  </si>
  <si>
    <t>Start of Year Balance (Cash Box; Office)</t>
  </si>
  <si>
    <t>As of 30 September '13; Float</t>
  </si>
  <si>
    <t>AUS 2013-2014 Equalization; Allocation</t>
  </si>
  <si>
    <t>Due in October 2013</t>
  </si>
  <si>
    <t>AUS Arts Undergraduate Improvement Fund (2012-2013); Funding</t>
  </si>
  <si>
    <t>Applied for funding; Requesting: IKEA sofa, laser printer, domain name, and web hosting fees</t>
  </si>
  <si>
    <t>Appl. accepted; Funding provided for IKEA sofa and laser printer (only)</t>
  </si>
  <si>
    <t>AUS Arts Undergradaute Improvement Fund (2013-2014); Funding</t>
  </si>
  <si>
    <t>Will apply; Likely not to receive funds until May 2014</t>
  </si>
  <si>
    <t>AUS Journal Fund; Funding</t>
  </si>
  <si>
    <t>Pending; Based on previous year figures</t>
  </si>
  <si>
    <t>Clothing Sales (Fall 2013); Sales</t>
  </si>
  <si>
    <t>Based on previous year figures</t>
  </si>
  <si>
    <t>Clothing Sales (Winter 2013); Sales</t>
  </si>
  <si>
    <t>Samosa Sale; Sales</t>
  </si>
  <si>
    <t>To occur 30 September 2013; Projecting $0.67/unit; 250 units</t>
  </si>
  <si>
    <t>To be deposited, as soon as possible.</t>
  </si>
  <si>
    <t>Bake Sale; Sales</t>
  </si>
  <si>
    <t>October '13</t>
  </si>
  <si>
    <t>Samosa Sale II; Sales</t>
  </si>
  <si>
    <t>November '13</t>
  </si>
  <si>
    <t>Samosa Sale III; Sales</t>
  </si>
  <si>
    <t>January '14</t>
  </si>
  <si>
    <t>Bake Sale II; Sales</t>
  </si>
  <si>
    <t>February '14</t>
  </si>
  <si>
    <t>Samosa Sale VI; Sales</t>
  </si>
  <si>
    <t>March '14</t>
  </si>
  <si>
    <t>Welcome Back Party at Le Saint-Sulpice; Ticket Sales</t>
  </si>
  <si>
    <t>Selling 100 bracelets</t>
  </si>
  <si>
    <t>Sold 124 bracelets; Event date: 20 September 2013</t>
  </si>
  <si>
    <t>Welcome Back Party at Le Saint-Sulpice; Reimbursement from PSSA, HAS</t>
  </si>
  <si>
    <t>Paid for entire event (approx. $1500); To be reiumbursed two-thirds</t>
  </si>
  <si>
    <t>Speaker Series 2013-2014; Ticket Sales</t>
  </si>
  <si>
    <t>Pending Speakers; Projecting $5/ticket; 100 tickets</t>
  </si>
  <si>
    <r>
      <t>Gerts Night</t>
    </r>
    <r>
      <rPr>
        <sz val="11"/>
        <color indexed="8"/>
        <rFont val="Calibri"/>
        <family val="2"/>
      </rPr>
      <t>; Ticket Sales</t>
    </r>
  </si>
  <si>
    <t>November '13; "Trivia Night"; Likely, no charge</t>
  </si>
  <si>
    <r>
      <t>Gerts Night II</t>
    </r>
    <r>
      <rPr>
        <sz val="11"/>
        <color indexed="8"/>
        <rFont val="Calibri"/>
        <family val="2"/>
      </rPr>
      <t>; Ticket Sales</t>
    </r>
  </si>
  <si>
    <r>
      <t>February '1</t>
    </r>
    <r>
      <rPr>
        <sz val="11"/>
        <color indexed="8"/>
        <rFont val="Calibri"/>
        <family val="2"/>
      </rPr>
      <t>4; "Stock Market Crash"; Tickets may be sold (TBA)</t>
    </r>
  </si>
  <si>
    <r>
      <t>Wine and Cheese Event</t>
    </r>
    <r>
      <rPr>
        <sz val="11"/>
        <color indexed="8"/>
        <rFont val="Calibri"/>
        <family val="2"/>
      </rPr>
      <t>; Ticket Sales</t>
    </r>
  </si>
  <si>
    <r>
      <rPr>
        <sz val="11"/>
        <color indexed="8"/>
        <rFont val="Calibri"/>
        <family val="2"/>
      </rPr>
      <t xml:space="preserve">Theme: </t>
    </r>
    <r>
      <rPr>
        <sz val="11"/>
        <color indexed="8"/>
        <rFont val="Calibri"/>
        <family val="2"/>
      </rPr>
      <t xml:space="preserve">"Meet </t>
    </r>
    <r>
      <rPr>
        <sz val="11"/>
        <color indexed="8"/>
        <rFont val="Calibri"/>
        <family val="2"/>
      </rPr>
      <t>Your</t>
    </r>
    <r>
      <rPr>
        <sz val="11"/>
        <color indexed="8"/>
        <rFont val="Calibri"/>
        <family val="2"/>
      </rPr>
      <t xml:space="preserve"> Prof</t>
    </r>
    <r>
      <rPr>
        <sz val="11"/>
        <color indexed="8"/>
        <rFont val="Calibri"/>
        <family val="2"/>
      </rPr>
      <t>essor</t>
    </r>
    <r>
      <rPr>
        <sz val="11"/>
        <color indexed="8"/>
        <rFont val="Calibri"/>
        <family val="2"/>
      </rPr>
      <t>s"; October '1</t>
    </r>
    <r>
      <rPr>
        <sz val="11"/>
        <color indexed="8"/>
        <rFont val="Calibri"/>
        <family val="2"/>
      </rPr>
      <t>3; No charge</t>
    </r>
  </si>
  <si>
    <r>
      <t>Wine and Cheese Event II</t>
    </r>
    <r>
      <rPr>
        <sz val="11"/>
        <color indexed="8"/>
        <rFont val="Calibri"/>
        <family val="2"/>
      </rPr>
      <t>; Ticket Sales</t>
    </r>
  </si>
  <si>
    <r>
      <rPr>
        <sz val="11"/>
        <color indexed="8"/>
        <rFont val="Calibri"/>
        <family val="2"/>
      </rPr>
      <t>Theme: "Academic Research";</t>
    </r>
    <r>
      <rPr>
        <sz val="11"/>
        <color indexed="8"/>
        <rFont val="Calibri"/>
        <family val="2"/>
      </rPr>
      <t xml:space="preserve"> Febraury '1</t>
    </r>
    <r>
      <rPr>
        <sz val="11"/>
        <color indexed="8"/>
        <rFont val="Calibri"/>
        <family val="2"/>
      </rPr>
      <t>4; No charge</t>
    </r>
  </si>
  <si>
    <t>Tutoring Events (Fall 2013)</t>
  </si>
  <si>
    <t>For ECON classes; $2/student; 50 students; 4 courses</t>
  </si>
  <si>
    <t>Tutoring Events (Winter 2013)</t>
  </si>
  <si>
    <t>"R" Statistics Tutorial; Ticket Sales</t>
  </si>
  <si>
    <t>$2.00/student; 50 students</t>
  </si>
  <si>
    <t>SSMU Campus Life Fund (Speakers Series 2013-2014); Funding</t>
  </si>
  <si>
    <t>Notes: Apply two weeks in advance; February 2014</t>
  </si>
  <si>
    <t>Supplementary Fund (2013-2014 Tutoring Events); Funding</t>
  </si>
  <si>
    <t>Notes: Offered courses TBA; October 2013</t>
  </si>
  <si>
    <t>Supplementary Fund (Wine and Cheese Event); Funding</t>
  </si>
  <si>
    <t>Notes: "Meet the Professors" Event; October 2013; Location TBA</t>
  </si>
  <si>
    <t>Supplementary Fund ("Battle of the Professors" Academic Event); Funding</t>
  </si>
  <si>
    <t>Notes: Large event for faculty and staff; LEA 232; March 2014; Speakers TBA</t>
  </si>
  <si>
    <t>Supplementary Fund (Career Fair Event)</t>
  </si>
  <si>
    <t>Notes: Career Planning or Graduate School Fair; Speakers TBA</t>
  </si>
  <si>
    <t>Donations</t>
  </si>
  <si>
    <r>
      <t>Donations and sponsorships sought</t>
    </r>
    <r>
      <rPr>
        <sz val="11"/>
        <color indexed="8"/>
        <rFont val="Calibri"/>
        <family val="2"/>
      </rPr>
      <t xml:space="preserve"> throughout the year</t>
    </r>
  </si>
  <si>
    <t>Projected</t>
  </si>
  <si>
    <r>
      <t>Projected</t>
    </r>
    <r>
      <rPr>
        <b/>
        <sz val="11"/>
        <color indexed="8"/>
        <rFont val="Calibri"/>
        <family val="2"/>
      </rPr>
      <t xml:space="preserve"> Notes</t>
    </r>
  </si>
  <si>
    <t>Actual Notes</t>
  </si>
  <si>
    <t>Activities Night; Tabling Fee</t>
  </si>
  <si>
    <t>Evenings of 10, 11 September 2013</t>
  </si>
  <si>
    <t>Paid in cash; Reimbursed to Stephanie K.</t>
  </si>
  <si>
    <t>Activities Night; Snacks and Decorations</t>
  </si>
  <si>
    <t>Reimbursed to Stephanie K.</t>
  </si>
  <si>
    <t>Welcome Back Party at Le Saint-Sulpice; Alcohol</t>
  </si>
  <si>
    <t>Event on 20 September 2013</t>
  </si>
  <si>
    <t>Paid by cheque (#039); Total $1500 (see below)</t>
  </si>
  <si>
    <t>Welcome Back Party at Le Saint-Sulpice; Covering PSSA, HAS</t>
  </si>
  <si>
    <t>Unplanned</t>
  </si>
  <si>
    <t>Paid by cheque (#039); To be reiumbursed in October 2013</t>
  </si>
  <si>
    <t>Welcome Back Party at Le Saint-Sulpice; Overhead</t>
  </si>
  <si>
    <t>Booking fee, cups, tickets and bracelets</t>
  </si>
  <si>
    <t>Paid in cash by executives</t>
  </si>
  <si>
    <t>Samosa Sale; Samosas</t>
  </si>
  <si>
    <t>Tabling in Leacock</t>
  </si>
  <si>
    <t>Event on 30 September 2013; Paid via cash box</t>
  </si>
  <si>
    <t>Welcome to U1 Event (Bar des Pins); Alcohol</t>
  </si>
  <si>
    <t>Event on 9 October 2013; some beverages included</t>
  </si>
  <si>
    <t>Welcome to U1 Event (Bar des Pins); Booking Fee</t>
  </si>
  <si>
    <t>Clothing Sales (Fall 2013); Clothing</t>
  </si>
  <si>
    <t>Based on previous year figures; Details TBA</t>
  </si>
  <si>
    <t>Clothing Sales (Winter 2014); Clothing</t>
  </si>
  <si>
    <t>Tutoring Events (Fall 2013); Tutors</t>
  </si>
  <si>
    <t>Tutor paid $1/student; 50 students/course; 4 courses</t>
  </si>
  <si>
    <t>Tutoring Events (Fall 2013); Materials</t>
  </si>
  <si>
    <t>$75.00 in materials/course (est.); 4 courses</t>
  </si>
  <si>
    <t>Tutoring Events (Winter 2014); Tutors</t>
  </si>
  <si>
    <t>Tutoring Events (Winter 2014); Materials</t>
  </si>
  <si>
    <t>Wine and Cheese Event (Fall 2013); Wine</t>
  </si>
  <si>
    <t>"Meet Your Professors;" Beer is likely (Professors only); October '13</t>
  </si>
  <si>
    <t>Wine and Cheese Event (Fall 2013); Cheese</t>
  </si>
  <si>
    <t>"Meet Your Professors;" Pizza is likely; October '13</t>
  </si>
  <si>
    <t>Wine and Cheese Event (Winter 2014); Wine</t>
  </si>
  <si>
    <t>Wine and Cheese Event (Winter 2014); Cheese</t>
  </si>
  <si>
    <t>Panel Discussion (re. Graduate Studies); Food</t>
  </si>
  <si>
    <t>"Academic Research;" $150.00 for wraps, etc.</t>
  </si>
  <si>
    <t>Panel Discussion (re. Graduate Studies); Gifts</t>
  </si>
  <si>
    <t>"Academic Research;" $50.00 in gifts for speakers</t>
  </si>
  <si>
    <t>Field Trip to CIRANO; Gifts</t>
  </si>
  <si>
    <t>Free entrance to CIRANO; Speaker gifts</t>
  </si>
  <si>
    <t>Snacks for Students (Final Exams, Fall 2013); Snacks</t>
  </si>
  <si>
    <t>Granola bars and juice boxes</t>
  </si>
  <si>
    <t>Snacks for Students (Final Exams, Winter 2014); Snacks</t>
  </si>
  <si>
    <t>Gerts Night; Alcohol</t>
  </si>
  <si>
    <t>November '13; Beer</t>
  </si>
  <si>
    <t>Gerts Night II; Alcohol</t>
  </si>
  <si>
    <t>February '14; Beer</t>
  </si>
  <si>
    <t>"R" Statistics Tutorial; Tutor</t>
  </si>
  <si>
    <t>Tutor paid $2.00/student; 50 students</t>
  </si>
  <si>
    <t>Speaker Series 2013-2014; Speaker Fees</t>
  </si>
  <si>
    <t>Speakers TBA; Tom Sargent expected</t>
  </si>
  <si>
    <t>Speaker Series 2013-2014; Accommodations and Gifts</t>
  </si>
  <si>
    <t>Hotels, etc. TBA</t>
  </si>
  <si>
    <t>Speaker Series 2013-2014; Food</t>
  </si>
  <si>
    <t>Wraps, sandwiches, wine, and cheese for 100+ attendees</t>
  </si>
  <si>
    <t>Bake Sale</t>
  </si>
  <si>
    <t>October '13; TBA</t>
  </si>
  <si>
    <t>Samosa Sale II</t>
  </si>
  <si>
    <t>November '13; includes approx. 150 samosas</t>
  </si>
  <si>
    <t>Samosa Sale III</t>
  </si>
  <si>
    <t>January '14; includes approx. 150 samosas</t>
  </si>
  <si>
    <t>Bake Sale II</t>
  </si>
  <si>
    <t>February '14; TBA</t>
  </si>
  <si>
    <t>Samosa Sale IV</t>
  </si>
  <si>
    <t>March '14; includes approx. 150 samosas</t>
  </si>
  <si>
    <t>Career Fair Event; Food for Guests</t>
  </si>
  <si>
    <t>Wraps and sandwiches provided for attendees</t>
  </si>
  <si>
    <t>Career Fair Event; Room Booking Fees</t>
  </si>
  <si>
    <t>Will require large room or hallway; projecting higher-than-normal costs</t>
  </si>
  <si>
    <t>"Battle of the Professors" Academic Event; Food</t>
  </si>
  <si>
    <t>Expecting 200+ attendees; Wraps, sandwiches, and sodas</t>
  </si>
  <si>
    <t>"Battle of the Professors" Academic Event; Gifts</t>
  </si>
  <si>
    <t>Gifts for speakers</t>
  </si>
  <si>
    <t>"Battle of the Professors" Academic Event; Booking Fees</t>
  </si>
  <si>
    <t>Will require large conference hall; May be off-campus</t>
  </si>
  <si>
    <t>Executive Elections (March 2014); Posters and Website</t>
  </si>
  <si>
    <t>Required for printing posters and online voting setup; Details TBA</t>
  </si>
  <si>
    <t>McGill Journal of Economics; Journals and Printing</t>
  </si>
  <si>
    <t>Printing several hundred journals; Details TBA</t>
  </si>
  <si>
    <t>Website and Brand Redesign; Web Design Fees</t>
  </si>
  <si>
    <t>Redeisgning our website and brand logo via local web designer (and AUS)</t>
  </si>
  <si>
    <t>Reimbursement to Stephanie Khairallah (re. 2012-2013 Expenses)</t>
  </si>
  <si>
    <t>re. Expenses incurred in 2012-2013 year that were not reiumbursed in a timely manner; Receipts previously submitted</t>
  </si>
  <si>
    <t>AUS Arts Undergraduate Improvement Fund (2012-2013); Improvements</t>
  </si>
  <si>
    <t>To purchase IKEA sofa, laser printer, domain name, and web hosting fees</t>
  </si>
  <si>
    <t>Appl. accepted; Funding to purchase IKEA sofa and laser printer (only)</t>
  </si>
  <si>
    <t>15% Reserve, 2013-2014 AUS Allocation; Budgeted as an Expense</t>
  </si>
  <si>
    <t>15% Reserve of the 2013-2014 AUS Allocation; Budgeted as an expense</t>
  </si>
  <si>
    <t>n/a</t>
  </si>
  <si>
    <t>AUS</t>
  </si>
  <si>
    <t>(McGill German Students' Association - GSA)</t>
  </si>
  <si>
    <t>Last updated: 23/04/2013</t>
  </si>
  <si>
    <t>AUS Allocation (2 semesters)</t>
  </si>
  <si>
    <t>Samosa Sale - October 21st</t>
  </si>
  <si>
    <t>Samosa Sale - January</t>
  </si>
  <si>
    <t>Departmental Showcase/Vielfalt launch - April</t>
  </si>
  <si>
    <t xml:space="preserve">AUS Supplementary Fund </t>
  </si>
  <si>
    <t>SSMU Ambassador Fund</t>
  </si>
  <si>
    <t>German Fasching Event - February</t>
  </si>
  <si>
    <t>Interdepartmental Supplementary Fund</t>
  </si>
  <si>
    <t>Notes</t>
  </si>
  <si>
    <t>Samosas - Oct 21 sale</t>
  </si>
  <si>
    <t>Red wine - Apr  vielfalt event</t>
  </si>
  <si>
    <t>White wine - Apr  vielfalt event</t>
  </si>
  <si>
    <t>Beer, Hofbrau - Apr  vielfalt event</t>
  </si>
  <si>
    <t>Kino Club - snacks1</t>
  </si>
  <si>
    <t>KC - snacks 2</t>
  </si>
  <si>
    <t>KC - snacks 3</t>
  </si>
  <si>
    <t>KC - snacks 4</t>
  </si>
  <si>
    <t>Catering- Apr  vielfalt events</t>
  </si>
  <si>
    <t>Stammtisch 1</t>
  </si>
  <si>
    <t>Stammtisch 2</t>
  </si>
  <si>
    <t>Stammtisch 3</t>
  </si>
  <si>
    <t>Stammtisch 4</t>
  </si>
  <si>
    <t>Fasching - Alcohol permit &amp; Liquor</t>
  </si>
  <si>
    <t>Fasching - Food &amp; Decorations</t>
  </si>
  <si>
    <t>Total Expenses</t>
  </si>
  <si>
    <t>McGill The Gender, Sexual Diversity, and Feminist Studies Student Association</t>
  </si>
  <si>
    <t>(10/10/2013</t>
  </si>
  <si>
    <t>AUS ALLOCATION</t>
  </si>
  <si>
    <t>Allocation for 2013/14</t>
  </si>
  <si>
    <t xml:space="preserve">Rollover </t>
  </si>
  <si>
    <t>Rollover from 2013/14</t>
  </si>
  <si>
    <t>Samosa Sale 1</t>
  </si>
  <si>
    <t>Samosa Sale 2</t>
  </si>
  <si>
    <t>Bake Sale</t>
  </si>
  <si>
    <t>Sup. Dept. Funding Request (Journal Funding)</t>
  </si>
  <si>
    <t>First GA/Meeting</t>
  </si>
  <si>
    <t>Food (future GA will not cost this much)</t>
  </si>
  <si>
    <t>Intersections Journal</t>
  </si>
  <si>
    <t>Donation given to the journal through GSDFSSA</t>
  </si>
  <si>
    <t>(total) Samosa Purchases</t>
  </si>
  <si>
    <t>(600 Samosas Total 300 each sale)</t>
  </si>
  <si>
    <t>Zine Wine &amp; Cheese</t>
  </si>
  <si>
    <t>SEE GSDE1</t>
  </si>
  <si>
    <t xml:space="preserve">Strike Article </t>
  </si>
  <si>
    <t>Publication Pamphlet about the strike last year printing costs</t>
  </si>
  <si>
    <t>2nd GA/Meeting</t>
  </si>
  <si>
    <t>Food</t>
  </si>
  <si>
    <t>3rd GA/Meeting</t>
  </si>
  <si>
    <t>Gerts Night</t>
  </si>
  <si>
    <t>Beer @$10 a pitcher (5 pitchers)</t>
  </si>
  <si>
    <t>Cost of baking supplies</t>
  </si>
  <si>
    <t>History Students Association</t>
  </si>
  <si>
    <t>Rollover</t>
  </si>
  <si>
    <t>AUS Allocation</t>
  </si>
  <si>
    <t>Welcome Back Party Revenue</t>
  </si>
  <si>
    <t>Samosa Sale First Semester</t>
  </si>
  <si>
    <t>Samosa Sale Second Semester</t>
  </si>
  <si>
    <t>Bake Sale First Semester</t>
  </si>
  <si>
    <t>Bake Sale Second Semester</t>
  </si>
  <si>
    <t>Activities Night Semester 1</t>
  </si>
  <si>
    <t>Activities Night Semester 2</t>
  </si>
  <si>
    <t>HSA PSSA ESA Welcome Back Joint Party Contribution</t>
  </si>
  <si>
    <t>HSA PSSA ESA Welcome Back Joint Party Bracelets</t>
  </si>
  <si>
    <t>Reserve</t>
  </si>
  <si>
    <t>Exec Get to Know You Dinner</t>
  </si>
  <si>
    <t>Movie Night Pizza 1</t>
  </si>
  <si>
    <t>Movie Night Gift 1</t>
  </si>
  <si>
    <t>Movie Night Pizza 2</t>
  </si>
  <si>
    <t>Movie Night Gift 2</t>
  </si>
  <si>
    <t>Movie Night Pizza 3</t>
  </si>
  <si>
    <t>Movie Night Gift 3</t>
  </si>
  <si>
    <t>Movie Night Pizza 4</t>
  </si>
  <si>
    <t>Movie Night Gift 4</t>
  </si>
  <si>
    <t>Christmas Dinner</t>
  </si>
  <si>
    <t>Wine and Cheese 1st Semester</t>
  </si>
  <si>
    <t>Wine and Cheese 2nd Semester</t>
  </si>
  <si>
    <t>Museum Trip 1st Semester</t>
  </si>
  <si>
    <t>Museum Trip 2nd Semester</t>
  </si>
  <si>
    <t>Lecture Gift 1</t>
  </si>
  <si>
    <t>Lecture Gift 2</t>
  </si>
  <si>
    <t>Lecture Gift 3</t>
  </si>
  <si>
    <t>Lecture Gift 4</t>
  </si>
  <si>
    <t>Krapfl Writing Seminar Gift</t>
  </si>
  <si>
    <t>Writing Seminar Semester Gift 2</t>
  </si>
  <si>
    <t>GM Snacks Second Semester</t>
  </si>
  <si>
    <t>Historical Discourses Journal</t>
  </si>
  <si>
    <t>International Development Studies Students' Association</t>
  </si>
  <si>
    <t>Last Revised: October 9th, 2013</t>
  </si>
  <si>
    <t>The total revenue earned from the bake sale was $330.85. But since our VP External took up the cost of $100 to purchase the samosas, she was reimbursed by AUS after all the money was deposited. Therefore the actual revenue earned was $220.85. This is illustrated in the expenses table under "cost of samosa sale #1"</t>
  </si>
  <si>
    <t>Bake Sale #1</t>
  </si>
  <si>
    <t>Bake Sale #2</t>
  </si>
  <si>
    <t>Rollover from previous year</t>
  </si>
  <si>
    <t>Annual Department Allocation</t>
  </si>
  <si>
    <t>Cost of Samosa Sale #1</t>
  </si>
  <si>
    <t>Trivia Night</t>
  </si>
  <si>
    <t>Refreshments- Battle with the Profs</t>
  </si>
  <si>
    <t>Representative Events</t>
  </si>
  <si>
    <t>Speaker</t>
  </si>
  <si>
    <t>Journal Wine and Cheese</t>
  </si>
  <si>
    <t>IDS research symposium</t>
  </si>
  <si>
    <t>Coffee Hours Stuff</t>
  </si>
  <si>
    <t xml:space="preserve">Exec Dinner 15th  </t>
  </si>
  <si>
    <t>Debate</t>
  </si>
  <si>
    <t>Collaborative event</t>
  </si>
  <si>
    <t>Career Week</t>
  </si>
  <si>
    <t>Reserves</t>
  </si>
  <si>
    <t>The calculation for the reserves was done by taking 15% of the current revenues (5079.98)</t>
  </si>
  <si>
    <t>(Italian Studies Student Association)</t>
  </si>
  <si>
    <t>(10/10/13)</t>
  </si>
  <si>
    <t>Rollover (2012-2013)</t>
  </si>
  <si>
    <t>Bake Sale 1-Pizza (30 Sept, 2013)</t>
  </si>
  <si>
    <t>Bake Sale 2- Nov</t>
  </si>
  <si>
    <t>Type of sale TBD</t>
  </si>
  <si>
    <t>Bake Sale 3-Sweets (14 Feb, 2014)</t>
  </si>
  <si>
    <t>Bake Sale 4- March</t>
  </si>
  <si>
    <t>Caffé Italia Snacks *15</t>
  </si>
  <si>
    <t>Actual as of 30 Sept, 2013</t>
  </si>
  <si>
    <t>Tavola Italiana</t>
  </si>
  <si>
    <t>TBD with dept</t>
  </si>
  <si>
    <t>Movie Nights*4</t>
  </si>
  <si>
    <t>Gerts Welcome Event-Pizza&amp;Beer (25 Sept, 2013)</t>
  </si>
  <si>
    <t>Bake Sale 1 (30 Sept, 2013)</t>
  </si>
  <si>
    <t>Pizza Donated</t>
  </si>
  <si>
    <t>Exec Dinner</t>
  </si>
  <si>
    <t>Wine and Cheese Nov</t>
  </si>
  <si>
    <t>Bake Sale 2</t>
  </si>
  <si>
    <t>End of Sem Party</t>
  </si>
  <si>
    <t>Bake Sale 3 (14 Sept, 2014)</t>
  </si>
  <si>
    <t>Bake Sale 4</t>
  </si>
  <si>
    <t>End of Year Party</t>
  </si>
  <si>
    <t>15% of Allocation</t>
  </si>
  <si>
    <t>McGill Environmental Student Society (MESS)</t>
  </si>
  <si>
    <t>Projected Budget Fall 2013 and Winter 2014</t>
  </si>
  <si>
    <t>Start Of Year Balance</t>
  </si>
  <si>
    <t>SUS Allocation</t>
  </si>
  <si>
    <t>Thanks</t>
  </si>
  <si>
    <t>Samosa Sale I Sept.</t>
  </si>
  <si>
    <t>Standrad Pricing</t>
  </si>
  <si>
    <t>Samosa Sale II Oct.</t>
  </si>
  <si>
    <t>Ziplining Fall</t>
  </si>
  <si>
    <t>Bus and Pass</t>
  </si>
  <si>
    <t>Camping Trip to MOC Nov. Ticket sale</t>
  </si>
  <si>
    <t>Tickets, Bus, Food and Booze</t>
  </si>
  <si>
    <t>Appartment Crawl Oct.</t>
  </si>
  <si>
    <t>Tickets for Food and Booze</t>
  </si>
  <si>
    <t>MSE Clothing Sale Winter</t>
  </si>
  <si>
    <t xml:space="preserve"> Revenue based on last year's income statement. Cothes with MSE logo sold to both Arts and Science MSE students. Sold at a cost </t>
  </si>
  <si>
    <t>Samosa Sale III Winter</t>
  </si>
  <si>
    <t>Samosa Sale IV Winter</t>
  </si>
  <si>
    <t>Curling Trip Winter</t>
  </si>
  <si>
    <t>Feb'14 - 40 tickets x $10/ ticket</t>
  </si>
  <si>
    <t>Ski Trip Winter</t>
  </si>
  <si>
    <t>Jan '14 - Ski trip 2 nights, 3 days including bus round trip to Sutton, a cabin for 25 people and lift tickets for two days as well as deal on rental and lessons</t>
  </si>
  <si>
    <t>Graduate Mosaic Winter</t>
  </si>
  <si>
    <t>March '14 - based on last yr income statement: Graduate Mosaics for 2013/2014 Graduating students from HF Photo</t>
  </si>
  <si>
    <t>Spring Fling Winter</t>
  </si>
  <si>
    <t>March '14; Semi-formal affair at Thomson House; 85 tickets x $10/ticket (based on last year's attendance)</t>
  </si>
  <si>
    <t>Sugar Shack Winter</t>
  </si>
  <si>
    <t>Co-hosted event with Geography department - $200 for half the price of the bus + $16/person for 20 people ($16 tickets) (based on last year)</t>
  </si>
  <si>
    <t>Standard</t>
  </si>
  <si>
    <t>Transport+Passes=$45* 35students</t>
  </si>
  <si>
    <t xml:space="preserve">Camping Trip to MOC Nov. </t>
  </si>
  <si>
    <t>Rental: $675, Food: $900, MOC membership: $900, Transport: $660</t>
  </si>
  <si>
    <t>Food and Drinks</t>
  </si>
  <si>
    <t>Dec '13 - Clothes from Quality Sports Ltd to approx. 70 students and for prizes (based on last year's income statement)</t>
  </si>
  <si>
    <t>Ice Rental and Food</t>
  </si>
  <si>
    <t>Thompson House Rental: $350, Drinks: $1,000, Gratuity: $120, Catering: $800, Tickets/posters: $50, Dj/Band: $150</t>
  </si>
  <si>
    <t>MSE Banner</t>
  </si>
  <si>
    <t>Was destroyed in Flood</t>
  </si>
  <si>
    <t>Domain name purchase</t>
  </si>
  <si>
    <t>Yearly Expense</t>
  </si>
  <si>
    <t>Cashbox</t>
  </si>
  <si>
    <t>Middle East Studies Students Association (MESSA)</t>
  </si>
  <si>
    <t>September/23/2013</t>
  </si>
  <si>
    <t>MESSA Rollover 2012-2013</t>
  </si>
  <si>
    <t>AUS Fall Allocation</t>
  </si>
  <si>
    <t>AUS Winter Allocation</t>
  </si>
  <si>
    <t>Samosa Sale (Oct. 2)</t>
  </si>
  <si>
    <t>MAL Samosa Sale (Oct. 21)</t>
  </si>
  <si>
    <t>CPJME Reimbursement for Room Booking</t>
  </si>
  <si>
    <t>CPJME- MESSA Share of Ticket Sales</t>
  </si>
  <si>
    <t>MESSA Website Domain Fee</t>
  </si>
  <si>
    <t>Room and venue rental- Miko Peled</t>
  </si>
  <si>
    <t>Groceries-Coffee Hour (Sept. 19)</t>
  </si>
  <si>
    <t>MESSA Journal Print-out 2011-2012</t>
  </si>
  <si>
    <t>Samosa(s) (Q: 300)</t>
  </si>
  <si>
    <t>W&amp;C Liqour Permit (NOV.)</t>
  </si>
  <si>
    <t>Groceries- W&amp;C (NOV.)Wine</t>
  </si>
  <si>
    <t>Groceries- W&amp;C (NOV.) Cheese</t>
  </si>
  <si>
    <t>Groceries- W&amp;C (NOV.) Crackers</t>
  </si>
  <si>
    <t>Groceries- W&amp;C (NOV.) Fruit, Veg., Non-alcholic Bev., etc…</t>
  </si>
  <si>
    <t xml:space="preserve">Yearly Budget  </t>
  </si>
  <si>
    <t>MIRA</t>
  </si>
  <si>
    <t xml:space="preserve">Samosa sales </t>
  </si>
  <si>
    <t>$150 revenue x 2 sales x 2 semesters</t>
  </si>
  <si>
    <t>Clothing sales</t>
  </si>
  <si>
    <t>$2 revenue per shirt x 20 shirts x 2 semsters</t>
  </si>
  <si>
    <t xml:space="preserve">ILO AUS fundings and sponsorship </t>
  </si>
  <si>
    <t>In reference to ILO spendings (aim to cover all)</t>
  </si>
  <si>
    <t>ILO participation fee</t>
  </si>
  <si>
    <t>$15 x 50 people</t>
  </si>
  <si>
    <t>MIRA allocation</t>
  </si>
  <si>
    <t xml:space="preserve">Meet and Greet </t>
  </si>
  <si>
    <t>Past event</t>
  </si>
  <si>
    <t xml:space="preserve">Wine and Cheese </t>
  </si>
  <si>
    <t>Based off of last year's figures</t>
  </si>
  <si>
    <t>Council shirts</t>
  </si>
  <si>
    <t>$10 x 10 members</t>
  </si>
  <si>
    <t>End- of-Year Dinner</t>
  </si>
  <si>
    <t xml:space="preserve">$5 subsidies x 50 students </t>
  </si>
  <si>
    <t>Samosas</t>
  </si>
  <si>
    <t>$60 x 2 sales x 2 semesters</t>
  </si>
  <si>
    <t>ILO water bottles and snacks</t>
  </si>
  <si>
    <t>Estimation</t>
  </si>
  <si>
    <t>ILO name tags, stationary, pens, mischeallaneous</t>
  </si>
  <si>
    <t>ILO Printing (Advertisement, folders, name plaques)</t>
  </si>
  <si>
    <t>Venue (info session)</t>
  </si>
  <si>
    <t xml:space="preserve">Pizza </t>
  </si>
  <si>
    <t>ILO Gifts</t>
  </si>
  <si>
    <t>Reminder of Reserve = 15% of 591.30 =$ 88.70</t>
  </si>
  <si>
    <t>AUSB (Fall 2013)</t>
  </si>
  <si>
    <t>McGill Psychology Students Association (M.P.S.A.)</t>
  </si>
  <si>
    <t>Prepared by: Beth Mansell</t>
  </si>
  <si>
    <t>Friday Sept. 27th</t>
  </si>
  <si>
    <t>SUS Equalization</t>
  </si>
  <si>
    <t>Existing Clothing Stock</t>
  </si>
  <si>
    <t>Clothing Order</t>
  </si>
  <si>
    <t>NTC Sale PSYC 311</t>
  </si>
  <si>
    <t>NTC Sale PSYC 337</t>
  </si>
  <si>
    <t>NTC Sale PSYC 471</t>
  </si>
  <si>
    <t>Samosa Sale - September</t>
  </si>
  <si>
    <t>Samosa Sale - October</t>
  </si>
  <si>
    <t>Samosa Sale - November</t>
  </si>
  <si>
    <t>Gerts Welcome Back Entrance (Non-Psyc Students)</t>
  </si>
  <si>
    <t>Supplementary Funding for Psych of … Lecture Event</t>
  </si>
  <si>
    <t>Journal Bake Sale - Mid November</t>
  </si>
  <si>
    <t>2012/2013 Rollover</t>
  </si>
  <si>
    <t>Gerts Welcome Back Event</t>
  </si>
  <si>
    <t>Website Platform Fee</t>
  </si>
  <si>
    <t>NTC Printing</t>
  </si>
  <si>
    <t>NTC Writer Fees PSYC 311</t>
  </si>
  <si>
    <t>NTC Writer Fees PSCY 337</t>
  </si>
  <si>
    <t>NTC Writer Fees PSYC 471</t>
  </si>
  <si>
    <t>RBC Account Fees (Sept-Dec)</t>
  </si>
  <si>
    <t>Samosa Sale September</t>
  </si>
  <si>
    <t>Samosa Sale October</t>
  </si>
  <si>
    <t>Samosa Sale November</t>
  </si>
  <si>
    <t>MSURJ Donation</t>
  </si>
  <si>
    <t>Executive Welcome Bonding Event</t>
  </si>
  <si>
    <t>Executive End of Term Social Event</t>
  </si>
  <si>
    <t>U1 Event</t>
  </si>
  <si>
    <t>U2 Event</t>
  </si>
  <si>
    <t>U3 Event</t>
  </si>
  <si>
    <t>Activities Night Tabling Fee</t>
  </si>
  <si>
    <t>HDYGH Lecture</t>
  </si>
  <si>
    <t>Psych of … Lecture</t>
  </si>
  <si>
    <t>Science Event</t>
  </si>
  <si>
    <t>Arts Event</t>
  </si>
  <si>
    <t>SUS Charity Fair Cheque</t>
  </si>
  <si>
    <t>Journal Bake Sale</t>
  </si>
  <si>
    <t>15% Reserve Fund (as per AUS guidelines)</t>
  </si>
  <si>
    <t>AUSB (Winter 2014)</t>
  </si>
  <si>
    <t>Sept 27th 2013</t>
  </si>
  <si>
    <t>NTC Sale</t>
  </si>
  <si>
    <t>Samosa Sale - February</t>
  </si>
  <si>
    <t>Samosa Sale - March</t>
  </si>
  <si>
    <t>Gerts Winter Social Entrance Fee ($2)</t>
  </si>
  <si>
    <t>Science Games Registration</t>
  </si>
  <si>
    <t>Grad Event Ticket Sales</t>
  </si>
  <si>
    <t>Kaplan Auction</t>
  </si>
  <si>
    <t>Journal Fundraiser</t>
  </si>
  <si>
    <t>AUS Journal Fund</t>
  </si>
  <si>
    <t>AUS Supplementary Fund for Grad Event</t>
  </si>
  <si>
    <t>SUS Supplementary Fund for Psych Grad Career Fair?</t>
  </si>
  <si>
    <t>Fall 2013 Rollover</t>
  </si>
  <si>
    <t>McGill Undergraduate Geography Society (MUGS)</t>
  </si>
  <si>
    <t>AUS &amp; SUS Budget Summary</t>
  </si>
  <si>
    <t>Fall 2013 - Winter 2014</t>
  </si>
  <si>
    <t>REVENUES</t>
  </si>
  <si>
    <t>Date</t>
  </si>
  <si>
    <t>Details</t>
  </si>
  <si>
    <t>Fall 2012</t>
  </si>
  <si>
    <t>Winter 2013</t>
  </si>
  <si>
    <t>september</t>
  </si>
  <si>
    <t>SUS Special Project Funding</t>
  </si>
  <si>
    <t>MUGS Mentor Program</t>
  </si>
  <si>
    <t>Locker rentals</t>
  </si>
  <si>
    <t>October</t>
  </si>
  <si>
    <t>Coffee Fundraiser</t>
  </si>
  <si>
    <t>Coffee sales</t>
  </si>
  <si>
    <t>November</t>
  </si>
  <si>
    <t>Apartment Crawl</t>
  </si>
  <si>
    <t>Ticket sales</t>
  </si>
  <si>
    <t>December</t>
  </si>
  <si>
    <t>Clothing Orders</t>
  </si>
  <si>
    <t>January</t>
  </si>
  <si>
    <t>Tuque Sales</t>
  </si>
  <si>
    <t xml:space="preserve">Field Notes </t>
  </si>
  <si>
    <t>February</t>
  </si>
  <si>
    <t>Field notes printing</t>
  </si>
  <si>
    <t>Field Notes (printing)</t>
  </si>
  <si>
    <t>March</t>
  </si>
  <si>
    <t>Sugar Shack Trip</t>
  </si>
  <si>
    <t>SSMU Green Fund</t>
  </si>
  <si>
    <t>Sustainability Research Simposium</t>
  </si>
  <si>
    <t>rollover of SRS from last year</t>
  </si>
  <si>
    <t>April</t>
  </si>
  <si>
    <t>EXPENSES</t>
  </si>
  <si>
    <t>Semester</t>
  </si>
  <si>
    <t>MUGS Operational Costs</t>
  </si>
  <si>
    <t>Printing, office supplies, etc.</t>
  </si>
  <si>
    <t>MUGS Lounge</t>
  </si>
  <si>
    <t>cleaning supplies</t>
  </si>
  <si>
    <t>MUGS lockers</t>
  </si>
  <si>
    <t>locker replacement</t>
  </si>
  <si>
    <t>MUGS exec photos</t>
  </si>
  <si>
    <t>photo printing</t>
  </si>
  <si>
    <t>Weekly</t>
  </si>
  <si>
    <t>Monday Coffee and Cookies Event</t>
  </si>
  <si>
    <t>Coffee, tea, milk, sugar, cookies</t>
  </si>
  <si>
    <t>September</t>
  </si>
  <si>
    <t xml:space="preserve">Gerts night </t>
  </si>
  <si>
    <t>Alcohol</t>
  </si>
  <si>
    <t>Autumn Feast</t>
  </si>
  <si>
    <t>Coffee</t>
  </si>
  <si>
    <t>Serving supplies, decorations</t>
  </si>
  <si>
    <t>Non-alcoholic beverages, snacks</t>
  </si>
  <si>
    <t>Alcoholic beverages</t>
  </si>
  <si>
    <t>Baking ingredients</t>
  </si>
  <si>
    <t>Welcome Back Party</t>
  </si>
  <si>
    <t>Baked goods</t>
  </si>
  <si>
    <t>Pizza</t>
  </si>
  <si>
    <t>Gift cards</t>
  </si>
  <si>
    <t>Gerts Event</t>
  </si>
  <si>
    <t>Beer</t>
  </si>
  <si>
    <t xml:space="preserve">Field Notes Wine and Cheese </t>
  </si>
  <si>
    <t>Wine</t>
  </si>
  <si>
    <t>Cheese, crackers</t>
  </si>
  <si>
    <t>Professor invite printing</t>
  </si>
  <si>
    <t>Bus rental (for 41 students)</t>
  </si>
  <si>
    <t xml:space="preserve">Sugar Shack fees </t>
  </si>
  <si>
    <t>Field Notes</t>
  </si>
  <si>
    <t>Journal printing</t>
  </si>
  <si>
    <t>Photo Contest</t>
  </si>
  <si>
    <t>Photo printing, framing</t>
  </si>
  <si>
    <t>Sustainability Research Symposium</t>
  </si>
  <si>
    <t>Prize winners</t>
  </si>
  <si>
    <t xml:space="preserve">End of the Year Party </t>
  </si>
  <si>
    <t>Garbage can</t>
  </si>
  <si>
    <t>Working Surplus or Deficit</t>
  </si>
  <si>
    <t>Philosophy Students Association</t>
  </si>
  <si>
    <t>October 10, 2013</t>
  </si>
  <si>
    <t>Roll-over</t>
  </si>
  <si>
    <t>This include the money we will transfer to Philopolis. See below.</t>
  </si>
  <si>
    <t>FALL SEMESTER</t>
  </si>
  <si>
    <t>Fall Allocation</t>
  </si>
  <si>
    <t>Fundraising - Samosas</t>
  </si>
  <si>
    <t>Conservative projection (75% of extrapolation from the first sale)</t>
  </si>
  <si>
    <t>Fundraising - Bakesales</t>
  </si>
  <si>
    <t>Constervative projection</t>
  </si>
  <si>
    <t>Outdoor retreat</t>
  </si>
  <si>
    <t>Zero-sum activity</t>
  </si>
  <si>
    <t>WINTER SEMESTER</t>
  </si>
  <si>
    <t>Winter Allocation</t>
  </si>
  <si>
    <t>Shirt sales</t>
  </si>
  <si>
    <t xml:space="preserve">Monthly bank fees </t>
  </si>
  <si>
    <t>Projection for the whole year</t>
  </si>
  <si>
    <t>Snacks for meetings</t>
  </si>
  <si>
    <t>Wine and Cheese event</t>
  </si>
  <si>
    <t>Movie Nights</t>
  </si>
  <si>
    <t>End of Term Party</t>
  </si>
  <si>
    <t>Pancake Breakfast</t>
  </si>
  <si>
    <t>Philosophy Jeopardy Night</t>
  </si>
  <si>
    <t>Lounge Supplies</t>
  </si>
  <si>
    <t>Colloquia</t>
  </si>
  <si>
    <t>Philopolis</t>
  </si>
  <si>
    <t>PSA have this money from previous years and intend to spend for Philopolis purposes</t>
  </si>
  <si>
    <t>Shirt buying</t>
  </si>
  <si>
    <t>Reserve fund (15%)</t>
  </si>
  <si>
    <t>As you can see in the fomula the reserve fund = 15% of [total revenues without Philopolis expenses]</t>
  </si>
  <si>
    <t xml:space="preserve">AUS ALLOCATION </t>
  </si>
  <si>
    <t>Allocation to be received by the AUS for 2013-2014 Academic year</t>
  </si>
  <si>
    <t>AUS ROLLOVER</t>
  </si>
  <si>
    <t>Based on bank statement Sept 2013</t>
  </si>
  <si>
    <t>PSSA-HSa-ESA St. Suplice Event</t>
  </si>
  <si>
    <t>revenue on ticket sales</t>
  </si>
  <si>
    <t>Ottawa Trip</t>
  </si>
  <si>
    <t>Based on last year's figures.</t>
  </si>
  <si>
    <t>Samosa/Bake Sales</t>
  </si>
  <si>
    <t>Bake Sale - November</t>
  </si>
  <si>
    <t>Samosa - December</t>
  </si>
  <si>
    <t>Samosas - January</t>
  </si>
  <si>
    <t>Samosas - Feburary</t>
  </si>
  <si>
    <t>Samosa - March</t>
  </si>
  <si>
    <t>Clothing Sale - Fall</t>
  </si>
  <si>
    <t xml:space="preserve">20 sweatshirts at $40 - quote from Quality Sport Ltd. </t>
  </si>
  <si>
    <t>Clothing Sale - Winter</t>
  </si>
  <si>
    <t xml:space="preserve">15 sweatshirts at $40 - quote from Quality Sport Ltd. </t>
  </si>
  <si>
    <t>Funding</t>
  </si>
  <si>
    <t>Campus Life Fund</t>
  </si>
  <si>
    <t>for new office furniture (potentially)</t>
  </si>
  <si>
    <t>Dean of Arts Development Fund</t>
  </si>
  <si>
    <t>AUS Journal Funding</t>
  </si>
  <si>
    <t>for MJPS journal</t>
  </si>
  <si>
    <t>SSMU Charity Fund</t>
  </si>
  <si>
    <t>charity event</t>
  </si>
  <si>
    <t>AUS Supplemental - Fall Semester</t>
  </si>
  <si>
    <t>For Women in House speaker series event</t>
  </si>
  <si>
    <t>AUS Supplemental - Winter Semester</t>
  </si>
  <si>
    <t xml:space="preserve">Menage a trois event </t>
  </si>
  <si>
    <t>AUS ALLOCATION RESERVE</t>
  </si>
  <si>
    <t xml:space="preserve">Requested in departmental meeting. </t>
  </si>
  <si>
    <t>Printing of Ferrel Award - Summer 2013</t>
  </si>
  <si>
    <t>price of printing plus tax</t>
  </si>
  <si>
    <t>Activities Night - Fall</t>
  </si>
  <si>
    <t>based on actual price</t>
  </si>
  <si>
    <t>Activities Night - Fall Snacks</t>
  </si>
  <si>
    <t>Activities Night - Winter</t>
  </si>
  <si>
    <t>based on fall activities night price</t>
  </si>
  <si>
    <t>Activities Nights - Winter Snacks</t>
  </si>
  <si>
    <t>Bake/Samosa Sales</t>
  </si>
  <si>
    <t>Bake Sale - October</t>
  </si>
  <si>
    <t>based on last year's cost</t>
  </si>
  <si>
    <t>Samosas - Winter Semester</t>
  </si>
  <si>
    <t>Samosas - Janurary</t>
  </si>
  <si>
    <t>Samosas - Februrary</t>
  </si>
  <si>
    <t>Samosas - March</t>
  </si>
  <si>
    <t>Professor Brunch - Fall Semester</t>
  </si>
  <si>
    <t>Beverages</t>
  </si>
  <si>
    <t>Fruit and Vegetables</t>
  </si>
  <si>
    <t>Snacks</t>
  </si>
  <si>
    <t>Room booking and supplies</t>
  </si>
  <si>
    <t>Professor Brunch-Winter Semester</t>
  </si>
  <si>
    <t>Ottawa Trip - Fall Semester</t>
  </si>
  <si>
    <t>bus</t>
  </si>
  <si>
    <t>posters</t>
  </si>
  <si>
    <t>Wine and Cheese - Fall Semester</t>
  </si>
  <si>
    <t>room booking</t>
  </si>
  <si>
    <t>supplies</t>
  </si>
  <si>
    <t xml:space="preserve">  -- </t>
  </si>
  <si>
    <t xml:space="preserve">we have supplies in the office </t>
  </si>
  <si>
    <t>Wine and Cheese - Winter Semester</t>
  </si>
  <si>
    <t>wine</t>
  </si>
  <si>
    <t>will have some wine from first event</t>
  </si>
  <si>
    <t>cheese, crackers</t>
  </si>
  <si>
    <t>Logo Diskette for sweaters</t>
  </si>
  <si>
    <t>actual cost plus tax</t>
  </si>
  <si>
    <t>Clothing Sale - Fall Semester</t>
  </si>
  <si>
    <t>20 x $40 plus shipping</t>
  </si>
  <si>
    <t>Cloting Sale - Winter Semester</t>
  </si>
  <si>
    <t>15 x $40 plus shipping</t>
  </si>
  <si>
    <t>Externalized Programs</t>
  </si>
  <si>
    <t>Oslo Freedom Forum</t>
  </si>
  <si>
    <t>VP Academic</t>
  </si>
  <si>
    <t>Exam Bagles and coffee</t>
  </si>
  <si>
    <t>based on previous years' cost</t>
  </si>
  <si>
    <t>Tea and Cookies with PhD Students</t>
  </si>
  <si>
    <t>Awards</t>
  </si>
  <si>
    <t>MJPS Journal Funding</t>
  </si>
  <si>
    <t>VP Communications</t>
  </si>
  <si>
    <t>Other expenses</t>
  </si>
  <si>
    <t>Printing Costs</t>
  </si>
  <si>
    <t>New Emails and website domain account</t>
  </si>
  <si>
    <t>VP Finance</t>
  </si>
  <si>
    <t xml:space="preserve">Bank Account Fees </t>
  </si>
  <si>
    <t>general meetings/town halls</t>
  </si>
  <si>
    <t>room bookings</t>
  </si>
  <si>
    <t>office supplies</t>
  </si>
  <si>
    <t>new desk/table</t>
  </si>
  <si>
    <t>price taken from Ikea catalogue</t>
  </si>
  <si>
    <t>shelf</t>
  </si>
  <si>
    <t xml:space="preserve">table cloth with logo </t>
  </si>
  <si>
    <t>quote</t>
  </si>
  <si>
    <t>new chairs</t>
  </si>
  <si>
    <t>Other Events</t>
  </si>
  <si>
    <t>PSSA-Has-ESA St. Suplice Event</t>
  </si>
  <si>
    <t>cost of posters plus tax</t>
  </si>
  <si>
    <t>St. Suplice event - cheque to ESA</t>
  </si>
  <si>
    <t xml:space="preserve">reveune from tickets + loss split three ways - cost of posters </t>
  </si>
  <si>
    <t>Menage a trois Formal Event</t>
  </si>
  <si>
    <t>loss on event - split among three departments</t>
  </si>
  <si>
    <t>loss on event - based on last year</t>
  </si>
  <si>
    <t>Women In House event</t>
  </si>
  <si>
    <t>contribution</t>
  </si>
  <si>
    <t>to help them cover cost of room booking</t>
  </si>
  <si>
    <t>Conference with European Union Student's Society event</t>
  </si>
  <si>
    <t>estimate  - will discuss potential event ideas in coming weeks</t>
  </si>
  <si>
    <t>Charity Event</t>
  </si>
  <si>
    <t>estimate - will discuss ideas in coming weeks</t>
  </si>
  <si>
    <t>Russian Undergraduate Student Society</t>
  </si>
  <si>
    <t>Allocated AUS funds</t>
  </si>
  <si>
    <t>Perogi Sales</t>
  </si>
  <si>
    <t>Overall throughout the year. Still working on booking a place to sell them.</t>
  </si>
  <si>
    <t>Cultural Apt Crawl</t>
  </si>
  <si>
    <t>Estimation made assuming a 30 ppl participation, 12 dollar tickets and considerating that we want to do this event with other language departments and thus will keep a portion (a forth in this case) of the money from the ticket sales.</t>
  </si>
  <si>
    <t>Movie Night</t>
  </si>
  <si>
    <t>Assuming a 25 ppl participation and charging 1 dollars (Includes beverages and snacks)</t>
  </si>
  <si>
    <t>Exec. Meet &amp; Greet</t>
  </si>
  <si>
    <t>General Meet &amp; Greet</t>
  </si>
  <si>
    <t>One of the execs bought 2 extra bottles of vodka that haven't been used and will be removed from this event and added to the next one once they are.</t>
  </si>
  <si>
    <t>Cultural  Apartment Crawl</t>
  </si>
  <si>
    <t xml:space="preserve">Conversation Club </t>
  </si>
  <si>
    <t>SAWC</t>
  </si>
  <si>
    <t>Student Association of World Cinemas</t>
  </si>
  <si>
    <t>October 10th 2013</t>
  </si>
  <si>
    <t>Samosa Sale 1</t>
  </si>
  <si>
    <t>Samosa Sale 2</t>
  </si>
  <si>
    <t>Budget Allocation</t>
  </si>
  <si>
    <t>for Wine and Cheese</t>
  </si>
  <si>
    <t xml:space="preserve">Cheese </t>
  </si>
  <si>
    <t>Crackers</t>
  </si>
  <si>
    <t xml:space="preserve">Cookies </t>
  </si>
  <si>
    <t>For Art Jam</t>
  </si>
  <si>
    <t>Ingredients for Bake Sale</t>
  </si>
  <si>
    <t>Snacks for Screening (cookies)</t>
  </si>
  <si>
    <t>Reserve (15% of budget)</t>
  </si>
  <si>
    <t>SLUM</t>
  </si>
  <si>
    <t>Samosa sale (September 19th)</t>
  </si>
  <si>
    <t>Samosa sale (November 6th)</t>
  </si>
  <si>
    <t>Samosa sale (TBA)</t>
  </si>
  <si>
    <t>Bake sale (October 29th)</t>
  </si>
  <si>
    <t>Bake sale (TBA)</t>
  </si>
  <si>
    <t>SLUMwear</t>
  </si>
  <si>
    <t>Beverage and pizza (October 24th)</t>
  </si>
  <si>
    <t>Wine and cheese (October 17th)</t>
  </si>
  <si>
    <t>SLUMpkin pie</t>
  </si>
  <si>
    <t>Future Week</t>
  </si>
  <si>
    <t>Language exchange (October 4th)</t>
  </si>
  <si>
    <t>NOTE: actual amount paid: $47.13, but shared with ISSA</t>
  </si>
  <si>
    <t>MCCCLU</t>
  </si>
  <si>
    <t>15% Reserve</t>
  </si>
  <si>
    <t>McGill Sociology Student's Association</t>
  </si>
  <si>
    <t xml:space="preserve">(10/10/2013) </t>
  </si>
  <si>
    <t>Samosa Sale 3</t>
  </si>
  <si>
    <t>AUIF Funding</t>
  </si>
  <si>
    <t>Semi Formal Evening</t>
  </si>
  <si>
    <t>Estimate will change a lot based on ticket sales will be put directly back into event</t>
  </si>
  <si>
    <t>Sup. Dept. Funding Request (Supplementary Fund)</t>
  </si>
  <si>
    <t>Sup. Dept. Funding Request (Journal)</t>
  </si>
  <si>
    <t>Graduate School Seminar 10/02/13</t>
  </si>
  <si>
    <t>SEE SSAE1</t>
  </si>
  <si>
    <t>Poster Printing</t>
  </si>
  <si>
    <t>Gerts Night</t>
  </si>
  <si>
    <t>SEE SSAE2</t>
  </si>
  <si>
    <t>SSA Bonding Night</t>
  </si>
  <si>
    <t>SEE SSAE3</t>
  </si>
  <si>
    <t>Arts Cup Departmental</t>
  </si>
  <si>
    <t>SEE SSAE5</t>
  </si>
  <si>
    <t>Bonding Night 2</t>
  </si>
  <si>
    <t>SEE SSAE3 (different event same cost breakdown)</t>
  </si>
  <si>
    <t xml:space="preserve">Website Renewal </t>
  </si>
  <si>
    <t>Gerts Night 2</t>
  </si>
  <si>
    <t>SEE SSAE2 (different event same cost breakdown)</t>
  </si>
  <si>
    <t>Charity Bake Sale</t>
  </si>
  <si>
    <t>Soley cost for baking supplies</t>
  </si>
  <si>
    <t>Subsidize Clothing</t>
  </si>
  <si>
    <t>Professor Student Mixer</t>
  </si>
  <si>
    <t>Formal Evening (collabrotive)</t>
  </si>
  <si>
    <t>ONLY IN PLANNING NOW BREAKDOWN HAS NOT BEEN CREATED YET</t>
  </si>
  <si>
    <t>Verstehen Journal Funding &amp; Launch</t>
  </si>
  <si>
    <t>SEE SSAE7</t>
  </si>
  <si>
    <t>Poster for SSMU event night</t>
  </si>
  <si>
    <t>Society of Undergraduate Mathematics Students</t>
  </si>
  <si>
    <t>2013.10.10</t>
  </si>
  <si>
    <t>April 2013-Rollover(Contingency Fund)</t>
  </si>
  <si>
    <t>Rollover before CUMC 2013. See adjacent for detailed note.</t>
  </si>
  <si>
    <t>This rollover has been accumulated over the past years to be used in case of emergency or budget cuts.</t>
  </si>
  <si>
    <t>July 2013-CUMC Funding (Department)</t>
  </si>
  <si>
    <t>Given the current financial circumstances of the university and the Department, we are getting less and less funds every year and will actually be tapping into our rollover soon.</t>
  </si>
  <si>
    <t>July 2013-CUMC Funding (SUS)</t>
  </si>
  <si>
    <t>I hope this can be taken in consideration when AUS issues supplementary funding (i.e. journal funds).</t>
  </si>
  <si>
    <t>F2013-W2014 Samosa sales</t>
  </si>
  <si>
    <t>Net income (800 income-560 expenses)</t>
  </si>
  <si>
    <t>F2013-W2014 AUS Equalisation</t>
  </si>
  <si>
    <t>F2013-W2014 SUS Equalisation</t>
  </si>
  <si>
    <t>still waiting for numbers</t>
  </si>
  <si>
    <t>September 2013-Locker/Book sales</t>
  </si>
  <si>
    <t>F2013-W2014 Pre-Finals Tutoring</t>
  </si>
  <si>
    <t>July 2013-CUMC Expenses</t>
  </si>
  <si>
    <t xml:space="preserve">Note that events highlighted in blue </t>
  </si>
  <si>
    <t>F2013-W2014 SUMS Monday Talks</t>
  </si>
  <si>
    <t>coffee and biscuits</t>
  </si>
  <si>
    <t>F2013-W2014 Friday Tea Time</t>
  </si>
  <si>
    <t>milk and biscuits</t>
  </si>
  <si>
    <t>F2013-W2014 Bagel days</t>
  </si>
  <si>
    <t>pizza, chips, juice and pop</t>
  </si>
  <si>
    <t>F2013-Delta-Epsilon Journal</t>
  </si>
  <si>
    <t>net deficit (projected 250 deficit-projected 200 funding)</t>
  </si>
  <si>
    <t>September 2013-Maths orientation</t>
  </si>
  <si>
    <t>October 2013- Halloween</t>
  </si>
  <si>
    <t>tentatively a joint Maths/Phys event</t>
  </si>
  <si>
    <t>November 2013- Awkward Mixer</t>
  </si>
  <si>
    <t>joint Maths/Phys/CS event</t>
  </si>
  <si>
    <t>January 2014- SUMM 2014</t>
  </si>
  <si>
    <t>contribution from SUMS directly</t>
  </si>
  <si>
    <t>March 2014-Awkwar Semi-Formal</t>
  </si>
  <si>
    <t>March 2014-Pi day</t>
  </si>
  <si>
    <t>coincides with election day</t>
  </si>
  <si>
    <t>Summer 2014-CUMC 2014</t>
  </si>
  <si>
    <t>projected net deficit (projected 2000 deficit-projected 1500 funding)</t>
  </si>
  <si>
    <t>June general spending</t>
  </si>
  <si>
    <t>May general spending</t>
  </si>
  <si>
    <t>See attached spreadsheets for details</t>
  </si>
  <si>
    <t>Serial #</t>
  </si>
  <si>
    <t>Payee</t>
  </si>
  <si>
    <t>Department</t>
  </si>
  <si>
    <t>Amount</t>
  </si>
  <si>
    <t>Adam Shibuya</t>
  </si>
  <si>
    <t>VP Internal</t>
  </si>
  <si>
    <t>DJ performance - March 23</t>
  </si>
  <si>
    <t>Anna Magidson</t>
  </si>
  <si>
    <t>Photography - March 23</t>
  </si>
  <si>
    <t>Ben Kershman</t>
  </si>
  <si>
    <t>MIRA wine and cheese</t>
  </si>
  <si>
    <t>Copie Nova - VOID</t>
  </si>
  <si>
    <t>Null</t>
  </si>
  <si>
    <t>Void</t>
  </si>
  <si>
    <t>Original amount: $46.20 - voided</t>
  </si>
  <si>
    <t>Department of Linguistics</t>
  </si>
  <si>
    <t>McCCLU room booking</t>
  </si>
  <si>
    <t>Desjardins Card Services</t>
  </si>
  <si>
    <t>Operating</t>
  </si>
  <si>
    <t>Stapler</t>
  </si>
  <si>
    <t>Economics Students' Associaton</t>
  </si>
  <si>
    <t>FMC</t>
  </si>
  <si>
    <t>Journal of Economics printing</t>
  </si>
  <si>
    <t>Giovahann White</t>
  </si>
  <si>
    <t>DJ Performance - March 23</t>
  </si>
  <si>
    <t>Jane-Claire Montgomery</t>
  </si>
  <si>
    <t>Julien Trompeter</t>
  </si>
  <si>
    <t>Justin Fletcher</t>
  </si>
  <si>
    <t>AUIF</t>
  </si>
  <si>
    <t>Couch cleaning - gratuity</t>
  </si>
  <si>
    <t>Marie-Celine Charron</t>
  </si>
  <si>
    <t>Kanata</t>
  </si>
  <si>
    <t>Performance - April 12</t>
  </si>
  <si>
    <t>MPSA</t>
  </si>
  <si>
    <t>Supplementary Fund grant - MPSA event</t>
  </si>
  <si>
    <t>McGill Accounts Receivable</t>
  </si>
  <si>
    <t>ASSA</t>
  </si>
  <si>
    <t>Two invoices from McGill: $553.13 and $107.15</t>
  </si>
  <si>
    <t>Nicholas Otis</t>
  </si>
  <si>
    <t>SSA</t>
  </si>
  <si>
    <t>Wine for journal launch event</t>
  </si>
  <si>
    <t>Raseanne Lau - void</t>
  </si>
  <si>
    <t>null</t>
  </si>
  <si>
    <t>void</t>
  </si>
  <si>
    <t xml:space="preserve">Original amount: $104.24 - voided </t>
  </si>
  <si>
    <t>Students' Society of McGill University</t>
  </si>
  <si>
    <t>Tapis Aladin</t>
  </si>
  <si>
    <t>AUS Lounge couches</t>
  </si>
  <si>
    <t>William Werblow</t>
  </si>
  <si>
    <t>EASSA</t>
  </si>
  <si>
    <t>Samosas for sale</t>
  </si>
  <si>
    <t>Yasmeen Gholmieh</t>
  </si>
  <si>
    <t>Mailchimp - April 2013</t>
  </si>
  <si>
    <t>Marie McCulloch</t>
  </si>
  <si>
    <t>Scrivener</t>
  </si>
  <si>
    <t>FMC Journal funding</t>
  </si>
  <si>
    <t>Christopher Liu</t>
  </si>
  <si>
    <t>FMC Special Projects - Oslo scholar</t>
  </si>
  <si>
    <t>Roseanne Lau</t>
  </si>
  <si>
    <t>McCCLU wine and cheese; year end party</t>
  </si>
  <si>
    <t>Assorted office supplies</t>
  </si>
  <si>
    <t>Vanessa Wattamaniuk</t>
  </si>
  <si>
    <t>Women in House</t>
  </si>
  <si>
    <t>Dinner for new coordinators</t>
  </si>
  <si>
    <t>Stephen Reimer</t>
  </si>
  <si>
    <t>Model Arab League</t>
  </si>
  <si>
    <t>Car Rental - Model Arab League summit</t>
  </si>
  <si>
    <t>Maddever Associates Inc.</t>
  </si>
  <si>
    <t>MESSA</t>
  </si>
  <si>
    <t>Website Maintenance - journal</t>
  </si>
  <si>
    <t>Biblio Tech Inc.</t>
  </si>
  <si>
    <t>VOID</t>
  </si>
  <si>
    <t>Cheque was returned because we had already paid; original amount $266.77</t>
  </si>
  <si>
    <t>Copie Noval</t>
  </si>
  <si>
    <t>AUS executives</t>
  </si>
  <si>
    <t>Grad ball and AUS awards printing</t>
  </si>
  <si>
    <t>Jobboom</t>
  </si>
  <si>
    <t>Job posting - executive assistant</t>
  </si>
  <si>
    <t>Aon Reed Stenhouse</t>
  </si>
  <si>
    <t>Autobus Ideal</t>
  </si>
  <si>
    <t>VP Events</t>
  </si>
  <si>
    <t>Departmental Cup buses (3 x 419.66)</t>
  </si>
  <si>
    <t>Voided - misprint</t>
  </si>
  <si>
    <t>voided - misprint</t>
  </si>
  <si>
    <t>Various AUS execs</t>
  </si>
  <si>
    <t>Multiple invoices</t>
  </si>
  <si>
    <t>Grondin Savarese Legal Inc.</t>
  </si>
  <si>
    <t>Employment agreement legal fees - hiring executive assistant</t>
  </si>
  <si>
    <t>Niki Marion</t>
  </si>
  <si>
    <t>Intersections</t>
  </si>
  <si>
    <t>Printing for Intersections - 2011 - 2012</t>
  </si>
  <si>
    <t>voided - blank</t>
  </si>
  <si>
    <t>VOID - Justin fletcher - void</t>
  </si>
  <si>
    <t>Original amount: $276.03 - misprint</t>
  </si>
  <si>
    <t>VOID - McGill Accounts Receivable</t>
  </si>
  <si>
    <t>Original amount: $3876.96 - misprint</t>
  </si>
  <si>
    <t>VOID - Post Graduate Students' Society</t>
  </si>
  <si>
    <t>Original amount: $844.55 - misprint</t>
  </si>
  <si>
    <t>Computer monitors</t>
  </si>
  <si>
    <t>AUIF - Arts Lounge wall painting</t>
  </si>
  <si>
    <t>Post Graduate Students' Society</t>
  </si>
  <si>
    <t>Thompson House rental - March 27</t>
  </si>
  <si>
    <t>Frosh</t>
  </si>
  <si>
    <t>Frosh / orientation mailings - Summer 2012</t>
  </si>
  <si>
    <t>Quebec Enterprise certification</t>
  </si>
  <si>
    <t>SNAX</t>
  </si>
  <si>
    <t>Reimbursement for 2012 - 2013 office assistant ADP payments</t>
  </si>
  <si>
    <t>Meagan Deviaene</t>
  </si>
  <si>
    <t>Arts4Art</t>
  </si>
  <si>
    <t>Rehearsal space rental</t>
  </si>
  <si>
    <t>McGill Contemporary Dance Ensemble</t>
  </si>
  <si>
    <t>FMC and FAC</t>
  </si>
  <si>
    <t>Reissue of Cheque 5903</t>
  </si>
  <si>
    <t>Jessy Yameogo</t>
  </si>
  <si>
    <t>AUS Webmaster stipend</t>
  </si>
  <si>
    <t>Alexander Dieplam</t>
  </si>
  <si>
    <t>SUMS - AUIF cabinets</t>
  </si>
  <si>
    <t>Katasoho Imprimerie &amp; Design Inc</t>
  </si>
  <si>
    <t>STEPS magazine</t>
  </si>
  <si>
    <t>STEPS magazine printing</t>
  </si>
  <si>
    <t>Xerox Canada</t>
  </si>
  <si>
    <t>Xerox contract payment</t>
  </si>
  <si>
    <t>VOID - misprint</t>
  </si>
  <si>
    <t>Tiger Direct</t>
  </si>
  <si>
    <t>Phone charges</t>
  </si>
  <si>
    <t>Madison Leia</t>
  </si>
  <si>
    <t>Intersections Journal</t>
  </si>
  <si>
    <t>Wine for launch party - reissue of cheque 5991</t>
  </si>
  <si>
    <t>VOID - Copie Nova</t>
  </si>
  <si>
    <t>Copie Nova</t>
  </si>
  <si>
    <t>Printing 500 business cards for AUS execs</t>
  </si>
  <si>
    <t>6130 - 6149</t>
  </si>
  <si>
    <t>May</t>
  </si>
  <si>
    <t>See May</t>
  </si>
  <si>
    <t>Michael Corber</t>
  </si>
  <si>
    <t>Accounting services rendered - previous years</t>
  </si>
  <si>
    <t>Xerox Canada LTEE</t>
  </si>
  <si>
    <t>Xerox meter reads</t>
  </si>
  <si>
    <t>LMKCA</t>
  </si>
  <si>
    <t>VP finance</t>
  </si>
  <si>
    <t>Bookkeeping services</t>
  </si>
  <si>
    <t>Enbal Singer</t>
  </si>
  <si>
    <t>Lounge expenses - pool cue tips</t>
  </si>
  <si>
    <t xml:space="preserve">VOID - Desjardins Card Services </t>
  </si>
  <si>
    <t>Ink stamps for office</t>
  </si>
  <si>
    <t>VOID - Social Equity and Diversity Education Off</t>
  </si>
  <si>
    <t>Social Equity and Diversity Education Off</t>
  </si>
  <si>
    <t>VP External</t>
  </si>
  <si>
    <t>Donation from Games Night (2012 - 2013)</t>
  </si>
  <si>
    <t>Priti Patel</t>
  </si>
  <si>
    <t>Reissue of cheque 5891</t>
  </si>
  <si>
    <t>McGill University</t>
  </si>
  <si>
    <t>Misprint</t>
  </si>
  <si>
    <t>Hart Entertainment Inc</t>
  </si>
  <si>
    <t>Frosh 2012 - 2013</t>
  </si>
  <si>
    <t>NULL</t>
  </si>
  <si>
    <t>See Quickbooks</t>
  </si>
  <si>
    <t>Wildcard</t>
  </si>
  <si>
    <t>Frosh - VOID</t>
  </si>
  <si>
    <t>VOID (original amt. 431.21)</t>
  </si>
  <si>
    <t>Reissue of 6164, less $10 for stop-payment fee</t>
  </si>
  <si>
    <t>Depanneur Video Pincourt</t>
  </si>
  <si>
    <t>Bar des Arts</t>
  </si>
  <si>
    <t>Bar des Arts 2012 - 2013</t>
  </si>
  <si>
    <t>50% of customized hats</t>
  </si>
  <si>
    <t>Croisieres AML Montreal</t>
  </si>
  <si>
    <t>Deposit for Frosh boat cruise</t>
  </si>
  <si>
    <t>Contract payment</t>
  </si>
  <si>
    <t>VOID - Circus</t>
  </si>
  <si>
    <t>VOID (original amt. 2000)</t>
  </si>
  <si>
    <t>Cirucs</t>
  </si>
  <si>
    <t>Deposit for Frosh venue booking</t>
  </si>
  <si>
    <t>AUS Operating</t>
  </si>
  <si>
    <t>LMKCA S.E.N.C.R.L.</t>
  </si>
  <si>
    <t>Bookkeeping services June 2013</t>
  </si>
  <si>
    <t>Drivesafe Rental Agreement, 1/2 payment</t>
  </si>
  <si>
    <t>Total July Outflow:</t>
  </si>
  <si>
    <t>12 Cheques issued in July 2013</t>
  </si>
  <si>
    <t>Serial # range: 6160 - 6177</t>
  </si>
  <si>
    <t>Stephen Exel</t>
  </si>
  <si>
    <t>FROSH</t>
  </si>
  <si>
    <t xml:space="preserve">Frosh Stipend </t>
  </si>
  <si>
    <t>7983131 Canada Inc. (wildcard)</t>
  </si>
  <si>
    <t>Frosh Professional fees - 50% of wildcard app</t>
  </si>
  <si>
    <t>Samuel Gregory</t>
  </si>
  <si>
    <t>For AUIF purchase - Cameras</t>
  </si>
  <si>
    <t>Alexandra Philps</t>
  </si>
  <si>
    <t>Frosh Coordinator</t>
  </si>
  <si>
    <t>Avia Wiseman</t>
  </si>
  <si>
    <t>Christine Koppenaal</t>
  </si>
  <si>
    <t>Jacob Daniel Chaim</t>
  </si>
  <si>
    <t>Minister of Finance</t>
  </si>
  <si>
    <t>Produits Janna Products</t>
  </si>
  <si>
    <t>Clothing Retailer</t>
  </si>
  <si>
    <t>T-shirts, set-up fees, taxes</t>
  </si>
  <si>
    <t>Coisieres AML Montreal</t>
  </si>
  <si>
    <t>Cruise booking and taxes</t>
  </si>
  <si>
    <t>VOID - Imprimerie Lisbro - NULL</t>
  </si>
  <si>
    <t>Original amount: 689.85</t>
  </si>
  <si>
    <t>Imprimerie Lisbro</t>
  </si>
  <si>
    <t>Printer</t>
  </si>
  <si>
    <t>Journal Printing (60 Canadian Content Journals)</t>
  </si>
  <si>
    <t>Entrepot Brick SEC</t>
  </si>
  <si>
    <t>Invoice 07150053Q1</t>
  </si>
  <si>
    <t>QPIRG McGill</t>
  </si>
  <si>
    <t>School Schmool Allocation</t>
  </si>
  <si>
    <t>Printing costs for business cards</t>
  </si>
  <si>
    <t>Printing of Frosh Beer Tickets + Delivery fee</t>
  </si>
  <si>
    <t>Joe's Panini</t>
  </si>
  <si>
    <t>Restaurant</t>
  </si>
  <si>
    <t>Frosh Catering Order (1 of 2 payments)</t>
  </si>
  <si>
    <t>Arena Montreal</t>
  </si>
  <si>
    <t>Venue</t>
  </si>
  <si>
    <t>Frosh Venue Rental</t>
  </si>
  <si>
    <t>VOID - Circus AfterHours - VOID</t>
  </si>
  <si>
    <t>Wrong Address</t>
  </si>
  <si>
    <t>50% of cost for Frosh Hats</t>
  </si>
  <si>
    <t>Staples Credit Card</t>
  </si>
  <si>
    <t>Supplies for Office. Ruler, paper, first aid kit</t>
  </si>
  <si>
    <t>Domino's Pizza</t>
  </si>
  <si>
    <t>Frosh Pizza Delivery</t>
  </si>
  <si>
    <t>Dahlia's Bistro</t>
  </si>
  <si>
    <t>Portion of payment for Frosh Catering</t>
  </si>
  <si>
    <t>Payment for PizzaHut order for Frosh</t>
  </si>
  <si>
    <t>Purchase of Barricuda Tape for Frosh</t>
  </si>
  <si>
    <t>Solutions Ink</t>
  </si>
  <si>
    <t>Printing 1500 AUS Agenda's + Shipping</t>
  </si>
  <si>
    <t>Andrew Yan</t>
  </si>
  <si>
    <t>Graphic Designer</t>
  </si>
  <si>
    <t>Frosh Logo Design</t>
  </si>
  <si>
    <t>Pensees Canadiennes</t>
  </si>
  <si>
    <t>Printing 75 Journals</t>
  </si>
  <si>
    <t>Dept of Linguistics</t>
  </si>
  <si>
    <t xml:space="preserve">AUIF allocation for chairs and cabinet </t>
  </si>
  <si>
    <t>purchase of Dominos pizza for frosh organizers</t>
  </si>
  <si>
    <t>Food purchase for Frosh staff</t>
  </si>
  <si>
    <t>Restaurant purchase for Frosh</t>
  </si>
  <si>
    <t>Frosh Catering Order (2 of 2 payments)</t>
  </si>
  <si>
    <t xml:space="preserve">Circus </t>
  </si>
  <si>
    <t>Afterhours Venue</t>
  </si>
  <si>
    <t>uPrint charges</t>
  </si>
  <si>
    <t>MVP</t>
  </si>
  <si>
    <t>Pub Crawl Venue</t>
  </si>
  <si>
    <t>Domin's Pizza</t>
  </si>
  <si>
    <t>Frosh Pizza - Contract</t>
  </si>
  <si>
    <t>Samyoul Kim</t>
  </si>
  <si>
    <t>Communications</t>
  </si>
  <si>
    <t>Cannon Flash</t>
  </si>
  <si>
    <t>Paul Laughlin</t>
  </si>
  <si>
    <t>Taxi ride</t>
  </si>
  <si>
    <t>Tom Zheng</t>
  </si>
  <si>
    <t>Taxi fares - transporting equipment</t>
  </si>
  <si>
    <t>Meals and taxis - Frosh</t>
  </si>
  <si>
    <t>Taxi Fares - Frosh</t>
  </si>
  <si>
    <t>uPrint charges - Frosh</t>
  </si>
  <si>
    <t>Frosh coordinator expenses</t>
  </si>
  <si>
    <t>Promotions Hannah Inc.</t>
  </si>
  <si>
    <t>Promo Items</t>
  </si>
  <si>
    <t>Cinch bags and plastic beer steins for Frosh</t>
  </si>
  <si>
    <t>Printer Costs</t>
  </si>
  <si>
    <t>Cost for copies on xerox printer</t>
  </si>
  <si>
    <t>Coordinators clothing for frosh.</t>
  </si>
  <si>
    <t>Elections AUS</t>
  </si>
  <si>
    <t>SSMU Online Voting System</t>
  </si>
  <si>
    <t>Amy Johnson</t>
  </si>
  <si>
    <t>AUS Office</t>
  </si>
  <si>
    <t>Bubble wrap for office use</t>
  </si>
  <si>
    <t>Meal + Alcohol + Taxis + misc</t>
  </si>
  <si>
    <t>Daniel Chaim</t>
  </si>
  <si>
    <t>Table rental for game night</t>
  </si>
  <si>
    <t xml:space="preserve">Clothing </t>
  </si>
  <si>
    <t>Tshirts for Frosh</t>
  </si>
  <si>
    <t>Frosh phone expenses</t>
  </si>
  <si>
    <t>TV Security Tab installation - Lounge</t>
  </si>
  <si>
    <t>Daily Publications Society</t>
  </si>
  <si>
    <t>McGill Daily - 1 election ad</t>
  </si>
  <si>
    <t>Cost of shipping monitor for repairs</t>
  </si>
  <si>
    <t>VOID - Samuel Gregory - void</t>
  </si>
  <si>
    <t>Mistaken reprint - orign. Amt. $623.60</t>
  </si>
  <si>
    <t>Frosh posters and pamhplets</t>
  </si>
  <si>
    <t>Societe en Commandite Transport</t>
  </si>
  <si>
    <t>Garda cash transport</t>
  </si>
  <si>
    <t>VOID - LMKCA S.E.N.C.R.L - void</t>
  </si>
  <si>
    <t>Misprint - orig. amt. 574.88</t>
  </si>
  <si>
    <t>LMKCA S.E.N.C.R.L</t>
  </si>
  <si>
    <t>Meetings w/ T.Mccombs</t>
  </si>
  <si>
    <t>Taxi + Paint + Terasse - Need documentation!</t>
  </si>
  <si>
    <t>Stephanie Khairallah</t>
  </si>
  <si>
    <t>ESA</t>
  </si>
  <si>
    <t>AUIF Couch</t>
  </si>
  <si>
    <t>VOID - Produits Janna Products - VOID</t>
  </si>
  <si>
    <t>Misprint - orig. amt. 135.21</t>
  </si>
  <si>
    <t>Lucy Ava Liu</t>
  </si>
  <si>
    <t>Fee for ListServ Service</t>
  </si>
  <si>
    <t>Installation</t>
  </si>
  <si>
    <t>Installation of TV wall mount in Arts Lounge</t>
  </si>
  <si>
    <t>Alessandra Hechanova</t>
  </si>
  <si>
    <t>IDSSA</t>
  </si>
  <si>
    <t>AUIF coffee maker</t>
  </si>
  <si>
    <t>Lucy Nelson</t>
  </si>
  <si>
    <t>Bar des Arts supplies</t>
  </si>
  <si>
    <t>Departmental Orientation Pizza</t>
  </si>
  <si>
    <t>Adam Bobrowski</t>
  </si>
  <si>
    <t>Cab fare during Frosh - MSERT</t>
  </si>
  <si>
    <t>Alexandre Gilbert</t>
  </si>
  <si>
    <t>Cables from comp to Projector &amp; TV</t>
  </si>
  <si>
    <t>Andrew Song`</t>
  </si>
  <si>
    <t>Aparna Dintakurti</t>
  </si>
  <si>
    <t>Yassmin Behzadian</t>
  </si>
  <si>
    <t>VGA adapter and Exec Retreat expenses &amp; car rental</t>
  </si>
  <si>
    <t>Hehe Zhang</t>
  </si>
  <si>
    <t>Paper Towels and Samosas for Samosa Sale</t>
  </si>
  <si>
    <t>Payment for Drive Safe Rental Agreement</t>
  </si>
  <si>
    <t>Liam Bassford</t>
  </si>
  <si>
    <t>Samosa Sale - Sep 19</t>
  </si>
  <si>
    <t>Tessa Martin</t>
  </si>
  <si>
    <t>MESSA Coffee Hour</t>
  </si>
  <si>
    <t>Laura Lussier</t>
  </si>
  <si>
    <t>Samosa Sale</t>
  </si>
  <si>
    <t>Leila Rosenthal</t>
  </si>
  <si>
    <t xml:space="preserve">Counters - monitoring BdA attendance </t>
  </si>
  <si>
    <t>Hart Entertainment Inc.</t>
  </si>
  <si>
    <t>Rental Tricycle gone missing!</t>
  </si>
  <si>
    <t>AHCSSA</t>
  </si>
  <si>
    <t>Liquor Permit</t>
  </si>
  <si>
    <t>Internal / President</t>
  </si>
  <si>
    <t>Dept orientation / executive retreat</t>
  </si>
  <si>
    <t>Audrey Kwan</t>
  </si>
  <si>
    <t>Essay Center</t>
  </si>
  <si>
    <t>Pizza for volunteer orientation</t>
  </si>
  <si>
    <t>Coordinator stipend</t>
  </si>
  <si>
    <t>Diana Marie Martin</t>
  </si>
  <si>
    <t>CLASHSA</t>
  </si>
  <si>
    <t>Activites Night tabling</t>
  </si>
  <si>
    <t>Elizabeth Elbourne</t>
  </si>
  <si>
    <t>History AUIF</t>
  </si>
  <si>
    <t>Extra cost of AUIF couch</t>
  </si>
  <si>
    <t>Josh Berman</t>
  </si>
  <si>
    <t>Activites Night fee</t>
  </si>
  <si>
    <t>Kira Gossack-Keenan</t>
  </si>
  <si>
    <t>Actvities Night fee</t>
  </si>
  <si>
    <t>Seline Piekarski</t>
  </si>
  <si>
    <t>Gerts and Pizza</t>
  </si>
  <si>
    <t>Frosh banner printing</t>
  </si>
  <si>
    <t>Centre de Telephone Mobile</t>
  </si>
  <si>
    <t>Walkie-talkie rental for frosh</t>
  </si>
  <si>
    <t>Beer for Bar des Arts</t>
  </si>
  <si>
    <t>Dejardins</t>
  </si>
  <si>
    <t>Office Supplies from Staples</t>
  </si>
  <si>
    <t>Monthly phone charges</t>
  </si>
  <si>
    <t>Societe de Publication de la Tribune</t>
  </si>
  <si>
    <t>Ad placement for elections</t>
  </si>
  <si>
    <t>Yael Faitelis</t>
  </si>
  <si>
    <t>Furniture for Sociology Students' Association</t>
  </si>
  <si>
    <t>Replacement tubes for coin counter</t>
  </si>
  <si>
    <t>EUS Frostbite</t>
  </si>
  <si>
    <t>700 FREEZIES FOR FROSH</t>
  </si>
  <si>
    <t>Sta Kuzviwanza</t>
  </si>
  <si>
    <t>Samosa Sale - Sep 25</t>
  </si>
  <si>
    <t>Elections ad - 2012 - 2013</t>
  </si>
  <si>
    <t>Meghan Poplacean</t>
  </si>
  <si>
    <t>CSA</t>
  </si>
  <si>
    <t>Samosa sale and movie night</t>
  </si>
  <si>
    <t>Siobhan Doherty</t>
  </si>
  <si>
    <t>Grad Seminar Gifts</t>
  </si>
  <si>
    <t>AUS</t>
  </si>
  <si>
    <t>Camera Cases</t>
  </si>
  <si>
    <t>VP Events Frosh</t>
  </si>
  <si>
    <t>Stipend for Frosh</t>
  </si>
  <si>
    <t>VP Events - Frosh</t>
  </si>
  <si>
    <t>Willie Chang</t>
  </si>
  <si>
    <t>Webmaster - VP Communications</t>
  </si>
  <si>
    <t>Giorgia Howe</t>
  </si>
  <si>
    <t>ISSA</t>
  </si>
  <si>
    <t>Beer and Meal for ISSA Event</t>
  </si>
  <si>
    <t>Kathy Leung</t>
  </si>
  <si>
    <t>Coffee and Ice tea for ISSA Event</t>
  </si>
  <si>
    <t>Louisa Bielig</t>
  </si>
  <si>
    <t>Groceries for Language exchange event</t>
  </si>
  <si>
    <t>Monthly charge for Mail Chimp</t>
  </si>
  <si>
    <t>Emmanuelle Arpin</t>
  </si>
  <si>
    <t>Snacks for Grad Fair Seminar</t>
  </si>
  <si>
    <t>Genevieve Boulay</t>
  </si>
  <si>
    <t>Anna Hutchinson</t>
  </si>
  <si>
    <t>October 2 Samosa sale</t>
  </si>
  <si>
    <t>Eric Kilpatrick</t>
  </si>
  <si>
    <t>STEPS</t>
  </si>
  <si>
    <t>Journal printing - FAC 2012 - 2013</t>
  </si>
  <si>
    <t>BDA</t>
  </si>
  <si>
    <t>25 cases bought and 46 cases returned for BDA</t>
  </si>
  <si>
    <t>VOID - Null</t>
  </si>
  <si>
    <t>misprint</t>
  </si>
  <si>
    <t>Pool accessories</t>
  </si>
  <si>
    <t>Cost of 44 posters and folding</t>
  </si>
  <si>
    <t>Customs charges for Coin counter rolls</t>
  </si>
  <si>
    <t>Locker Rental Fee</t>
  </si>
  <si>
    <t>Rinchen Dolma</t>
  </si>
  <si>
    <t>Buns for Tea Party</t>
  </si>
  <si>
    <t>Desiree Chaker</t>
  </si>
  <si>
    <t>MUGS AUIF</t>
  </si>
  <si>
    <t>Pizza and Beer for Gert's night.</t>
  </si>
  <si>
    <t>Minestere des Finances</t>
  </si>
  <si>
    <t>Liquor permit</t>
  </si>
  <si>
    <t>Siobhan Brown</t>
  </si>
  <si>
    <t xml:space="preserve">Ice and grilled cheese supplies - BdA </t>
  </si>
  <si>
    <t>Logan Allison</t>
  </si>
  <si>
    <t>Frosh supplies</t>
  </si>
  <si>
    <t>Miranda Gobran</t>
  </si>
  <si>
    <t>Stipend for Guest Speaker</t>
  </si>
  <si>
    <t>Cab fare and food for Wine and Cheese</t>
  </si>
  <si>
    <t>Angela Zheng</t>
  </si>
  <si>
    <t>Food for Research Symposium</t>
  </si>
  <si>
    <t>Danielle Cairns</t>
  </si>
  <si>
    <t>AHCSSA event</t>
  </si>
  <si>
    <t>Disha Jani</t>
  </si>
  <si>
    <t>H.S.A</t>
  </si>
  <si>
    <t>H.S.A Activities night</t>
  </si>
  <si>
    <t>Julia Hanmer</t>
  </si>
  <si>
    <t>Snacks for Research Symposium</t>
  </si>
  <si>
    <t>Kathryn Yuen</t>
  </si>
  <si>
    <t>Fridge Door</t>
  </si>
  <si>
    <t>McGill Economics Students Assoc. - void</t>
  </si>
  <si>
    <t>disappeared - see chq 6356</t>
  </si>
  <si>
    <t>Nicolas Magnien</t>
  </si>
  <si>
    <t>Activities night</t>
  </si>
  <si>
    <t>Nouran Sedaghat</t>
  </si>
  <si>
    <t>Groceries for Wine and Cheese</t>
  </si>
  <si>
    <t>Rebecca Borkowski</t>
  </si>
  <si>
    <t>Scott Leydon</t>
  </si>
  <si>
    <t>Stipend for Writing Coordinator</t>
  </si>
  <si>
    <t>Selina Peikarski</t>
  </si>
  <si>
    <t>MIRA event</t>
  </si>
  <si>
    <t>Vanessa Conzon</t>
  </si>
  <si>
    <t>Beer for BDA</t>
  </si>
  <si>
    <t>Hannah Feniak</t>
  </si>
  <si>
    <t>Printing posters</t>
  </si>
  <si>
    <t>Groceries for BDA</t>
  </si>
  <si>
    <t>McGill Undergraduate Geography Society</t>
  </si>
  <si>
    <t>Allocations</t>
  </si>
  <si>
    <t>MUGS fall 2013 allocation</t>
  </si>
  <si>
    <t>BASiC</t>
  </si>
  <si>
    <t>BASiC Fall 2013 Allocation</t>
  </si>
  <si>
    <t>McGill Environment Students' Society</t>
  </si>
  <si>
    <t>MESS Fall 2013 Allocation</t>
  </si>
  <si>
    <t>Devon LaBuik</t>
  </si>
  <si>
    <t>OASIS chatline - year long subscription</t>
  </si>
  <si>
    <t>Taxi fare to LMK</t>
  </si>
  <si>
    <t>GSDFSSA</t>
  </si>
  <si>
    <t>VOID - Jean Leslie - VOID</t>
  </si>
  <si>
    <t>Wrong name on cheque</t>
  </si>
  <si>
    <t>Quarterly payment for photocopier rental</t>
  </si>
  <si>
    <t>Sean Leslie</t>
  </si>
  <si>
    <t>Leacock's</t>
  </si>
  <si>
    <t>Cost for Web Domain and email hosting</t>
  </si>
  <si>
    <t>Genevieve Godin</t>
  </si>
  <si>
    <t>ASA</t>
  </si>
  <si>
    <t>Food for ASA event</t>
  </si>
  <si>
    <t>sarah Popov</t>
  </si>
  <si>
    <t>Table rental for Activities night</t>
  </si>
  <si>
    <t>Sarah Copland</t>
  </si>
  <si>
    <t>Terren Proctor</t>
  </si>
  <si>
    <t>Furniture and Office supplies for AUIF</t>
  </si>
  <si>
    <t>Bar des Arts 6 - grilled cheese and ice</t>
  </si>
  <si>
    <t>28 hours of Professional services</t>
  </si>
  <si>
    <t>McGill Economics Students Assoc.</t>
  </si>
  <si>
    <t>HSA</t>
  </si>
  <si>
    <t xml:space="preserve">Welcome back party </t>
  </si>
  <si>
    <t>Elections ad in McGill Daily</t>
  </si>
  <si>
    <t>Elena Russo</t>
  </si>
  <si>
    <t>Wine and Cheese for Wine and cheese event</t>
  </si>
  <si>
    <t>Malena Afzalzada</t>
  </si>
  <si>
    <t>Posters for VP Academics Elections</t>
  </si>
  <si>
    <t>Victoria Aziz</t>
  </si>
  <si>
    <t>GSA</t>
  </si>
  <si>
    <t>Table rental for activities night, and Samosas</t>
  </si>
  <si>
    <t>Nima Hojjati</t>
  </si>
  <si>
    <t>Tablecloth rentals for AUS grad fair</t>
  </si>
  <si>
    <t>Steel deck cart for BDA beer transfering</t>
  </si>
  <si>
    <t>Elizabeth Deblock</t>
  </si>
  <si>
    <t>Water and granola bars for Grad Fair</t>
  </si>
  <si>
    <t>Bar des Arts - grilled cheese and ice</t>
  </si>
  <si>
    <t>VOID - SAM HIGGS - VOID</t>
  </si>
  <si>
    <t>SSMU</t>
  </si>
  <si>
    <t>VOIDED - Should have been to SSMU, not Sam Higgs</t>
  </si>
  <si>
    <t>Liq Permit, machine rentals, alcohol, phone, artist rental for Frosh</t>
  </si>
  <si>
    <t>PSSA</t>
  </si>
  <si>
    <t>VOID - Wrong Name - VOID</t>
  </si>
  <si>
    <t>VOIDED</t>
  </si>
  <si>
    <t>Pak Hang James Chan</t>
  </si>
  <si>
    <t>Cab fare - Jcorp</t>
  </si>
  <si>
    <t>Political Science Students' Association</t>
  </si>
  <si>
    <t>Fall 2013 Allocation</t>
  </si>
  <si>
    <t>Society of Undergraduate Math Students</t>
  </si>
  <si>
    <t>Philososphy Students' Association</t>
  </si>
  <si>
    <t>McGill Psychology Students' Association</t>
  </si>
  <si>
    <t>Religious Studies Undergraduate Society</t>
  </si>
  <si>
    <t>Phone bill - invoice S2955631</t>
  </si>
  <si>
    <t>Danielle Poplacean</t>
  </si>
  <si>
    <t>Wine &amp; cheese for event, and Groceries for movie night</t>
  </si>
  <si>
    <t>Joshua Falek</t>
  </si>
  <si>
    <t>AUS Equity</t>
  </si>
  <si>
    <t>Coffee and food for Equity meeting</t>
  </si>
  <si>
    <t>Sarah Wilson</t>
  </si>
  <si>
    <t>MUGS</t>
  </si>
  <si>
    <t>6 Pizzas</t>
  </si>
  <si>
    <t>Supreme X inc</t>
  </si>
  <si>
    <t>1000 AUS printed envelopes</t>
  </si>
  <si>
    <t>Gabriela Goszczynska</t>
  </si>
  <si>
    <t>Beer and pizza event</t>
  </si>
  <si>
    <t>Cedric Yarish</t>
  </si>
  <si>
    <t>SAWC AUIF - Amazon.com items</t>
  </si>
  <si>
    <t>Kimberly Bialik</t>
  </si>
  <si>
    <t>BdA tickets for trivia night prizes</t>
  </si>
  <si>
    <t>Arash Nayerahmadi</t>
  </si>
  <si>
    <t>FDG</t>
  </si>
  <si>
    <t>Gilles Dry</t>
  </si>
  <si>
    <t>Wine for W&amp;C</t>
  </si>
  <si>
    <t>Joseph Boju</t>
  </si>
  <si>
    <t>Notebook for AGELF office</t>
  </si>
  <si>
    <t>Joshua Berman</t>
  </si>
  <si>
    <t>Food for CLASHSA Meet n Greet event</t>
  </si>
  <si>
    <t>Liquor permit fee</t>
  </si>
  <si>
    <t>VOID - Ryo Kajima - VOID - WRONG PERSON</t>
  </si>
  <si>
    <t>MAL Delegation Fee &amp; Indiv. Delegate Fees ($60 paid out of FMC)</t>
  </si>
  <si>
    <t>Virginie Daigle</t>
  </si>
  <si>
    <t>Wine and stoppers for W&amp;C</t>
  </si>
  <si>
    <t>7983131 Canada Inc.</t>
  </si>
  <si>
    <t>Leacock's Website Upgrade</t>
  </si>
  <si>
    <t>Lauren Garfinkle</t>
  </si>
  <si>
    <t>Cups n plates for W&amp;C</t>
  </si>
  <si>
    <t>Pizza and Beer for event at Gert's night.</t>
  </si>
  <si>
    <t>Tom Zijizn Zheng</t>
  </si>
  <si>
    <t>Cabfare to Yeh! For contract negotiations</t>
  </si>
  <si>
    <t>Groceries and Decorations for BDA</t>
  </si>
  <si>
    <t>Frosh Budget - Justin Fletcher</t>
  </si>
  <si>
    <t>Froshee Registration</t>
  </si>
  <si>
    <t>125/head, Estimated 1250 (Goal: 1300-1350)</t>
  </si>
  <si>
    <t>Leader Registration</t>
  </si>
  <si>
    <t>Estimated 240 leaders, 60/head</t>
  </si>
  <si>
    <t>O-Staff Registration</t>
  </si>
  <si>
    <t>Estimated 125 o-staff, 60/head</t>
  </si>
  <si>
    <t>Beer Sales</t>
  </si>
  <si>
    <t>2.5/beer</t>
  </si>
  <si>
    <t>Sponsorship Revenue</t>
  </si>
  <si>
    <t>was 4000 in 2012, Avia said cash sponsorship is lower this year</t>
  </si>
  <si>
    <t>Photography Team Entry</t>
  </si>
  <si>
    <t>6 people paying O-Staff price ($60)</t>
  </si>
  <si>
    <t>Science Underagers on Thursday night</t>
  </si>
  <si>
    <t>80 people, $3 each</t>
  </si>
  <si>
    <t>SSMU Sponsorship</t>
  </si>
  <si>
    <t xml:space="preserve">Manuella's Endeavours - as per discussion with Sahil </t>
  </si>
  <si>
    <t>Pre-Frosh Expenses</t>
  </si>
  <si>
    <t>Wildcard App</t>
  </si>
  <si>
    <t>Bracelets</t>
  </si>
  <si>
    <t>maybe 800?</t>
  </si>
  <si>
    <t>Stipend for Logo Designer</t>
  </si>
  <si>
    <t xml:space="preserve">Andrew Yan </t>
  </si>
  <si>
    <t>Coord Stipends excluding Sponsorship</t>
  </si>
  <si>
    <t>Sam, Dan, Allie, Christine ($500 each); Natasha $250; Dan TBD</t>
  </si>
  <si>
    <t>Sponsorship Coord Stipends</t>
  </si>
  <si>
    <t>Avia, Stephen</t>
  </si>
  <si>
    <t>Hats</t>
  </si>
  <si>
    <t>1800 Hats, Invoice from Wildcard (Tom Zheng)</t>
  </si>
  <si>
    <t>Froshee T-Shirts</t>
  </si>
  <si>
    <t>3.97 per shirt, 1450</t>
  </si>
  <si>
    <t>Leader T-Shirts</t>
  </si>
  <si>
    <t>4.00+tx per shirt=4.60 per shirt, 250</t>
  </si>
  <si>
    <t>O-Staff T-Shirts</t>
  </si>
  <si>
    <t>4.00+tx per shirt=4.60 per shirt, 140</t>
  </si>
  <si>
    <t>Executive T-Shirts</t>
  </si>
  <si>
    <t>Sahil estimates $7 per shirt x 5</t>
  </si>
  <si>
    <t>Coordinator Tanks</t>
  </si>
  <si>
    <t>Sahil estimates $13 each x 10</t>
  </si>
  <si>
    <t>Coord Hoodies</t>
  </si>
  <si>
    <t>Sahil estimaates $37 each x 10</t>
  </si>
  <si>
    <t>Food for Registration Table</t>
  </si>
  <si>
    <t>SSMU - Grounds</t>
  </si>
  <si>
    <t>$3252 in 2012</t>
  </si>
  <si>
    <t>SSMU - Electrical</t>
  </si>
  <si>
    <t>$1903.79 in 2012</t>
  </si>
  <si>
    <t>SSMU - Beer Deposit</t>
  </si>
  <si>
    <t>$816 in 2012</t>
  </si>
  <si>
    <t>$0.88+tx = $1.01, Ordering 2000</t>
  </si>
  <si>
    <t>Bags</t>
  </si>
  <si>
    <t xml:space="preserve">$1.30+tx = $1.50, Ordering 1450 </t>
  </si>
  <si>
    <t xml:space="preserve">Walkie Talkie Rental </t>
  </si>
  <si>
    <t>$613 in 2012</t>
  </si>
  <si>
    <t>Cost of Beer for SSMU</t>
  </si>
  <si>
    <t>$5500 in 2012 - talk to Brian.</t>
  </si>
  <si>
    <t>SSMU - Liquor Permit</t>
  </si>
  <si>
    <t>$61.50 in 2012</t>
  </si>
  <si>
    <t>SSMU - Drivesafe</t>
  </si>
  <si>
    <t>$1200 in 2012 - speak to them.</t>
  </si>
  <si>
    <t>SSMU - Tent Rental</t>
  </si>
  <si>
    <t>$762.79 in 2012</t>
  </si>
  <si>
    <t>SSMU - Stage Expenses</t>
  </si>
  <si>
    <t>$97.75 in 2012</t>
  </si>
  <si>
    <t>SSMU - Internet for Y</t>
  </si>
  <si>
    <t>$132.22 in 2012</t>
  </si>
  <si>
    <t>SSMU - Lower Field Sound Expenses</t>
  </si>
  <si>
    <t>$1103.76 in 2012</t>
  </si>
  <si>
    <t>Ice machine rental - from SSMU</t>
  </si>
  <si>
    <t>Ice - from SSMU</t>
  </si>
  <si>
    <t>Frosh Booklet Costs</t>
  </si>
  <si>
    <t>$1276.17 in 2012</t>
  </si>
  <si>
    <t>Security</t>
  </si>
  <si>
    <t>$6467.72 in 2012</t>
  </si>
  <si>
    <t>Paypal Fees</t>
  </si>
  <si>
    <t>Sam will figure out</t>
  </si>
  <si>
    <t>Room Booking for Leader Training</t>
  </si>
  <si>
    <t>500+tax, in SSMU</t>
  </si>
  <si>
    <t>To SSMU</t>
  </si>
  <si>
    <t>Froshees</t>
  </si>
  <si>
    <t>Taken from Orientation Website</t>
  </si>
  <si>
    <t>Leaders</t>
  </si>
  <si>
    <t>25 per  @ 240</t>
  </si>
  <si>
    <t>O-Staff</t>
  </si>
  <si>
    <t>25 per @ 140</t>
  </si>
  <si>
    <t>Day 1</t>
  </si>
  <si>
    <t>Pub Crawl</t>
  </si>
  <si>
    <t>Estimate from Avia</t>
  </si>
  <si>
    <t>Pub Crawl Food</t>
  </si>
  <si>
    <t>Circus</t>
  </si>
  <si>
    <t>Buffer</t>
  </si>
  <si>
    <t>DJ</t>
  </si>
  <si>
    <t>Dominos</t>
  </si>
  <si>
    <t>Day 2</t>
  </si>
  <si>
    <t>Breakfast</t>
  </si>
  <si>
    <t>Mountain breakfast plus lunch/dinner</t>
  </si>
  <si>
    <t>Carnival - Hart Entertainment</t>
  </si>
  <si>
    <t>Boat Cruise</t>
  </si>
  <si>
    <t>35,946.93 in 2012</t>
  </si>
  <si>
    <t>From SSMU - Boat cruise entertainment</t>
  </si>
  <si>
    <t xml:space="preserve">Capture the Flag Food </t>
  </si>
  <si>
    <t>dahlia</t>
  </si>
  <si>
    <t>Arena</t>
  </si>
  <si>
    <t>Based on quote from Avia - what about tax?</t>
  </si>
  <si>
    <t>Underagers to Other Event</t>
  </si>
  <si>
    <t>Day 3</t>
  </si>
  <si>
    <t>St. Sulpice</t>
  </si>
  <si>
    <t>Avia will talk to them</t>
  </si>
  <si>
    <t>Dinner</t>
  </si>
  <si>
    <t>Food Fair - Pizza Hut</t>
  </si>
  <si>
    <t>Beer tickets at Beach Day</t>
  </si>
  <si>
    <t>Smoke Machine</t>
  </si>
  <si>
    <t>???</t>
  </si>
  <si>
    <t>Buses from Boat Cruise to Arena</t>
  </si>
  <si>
    <t>0 for now, will look at if have extra cash</t>
  </si>
  <si>
    <t>Decorations</t>
  </si>
  <si>
    <t>Taxis for Coords</t>
  </si>
  <si>
    <t>$286 in 2012, hoping to limit unnecessary cab rides</t>
  </si>
  <si>
    <t>Miscellaneous/Emergency Expenses</t>
  </si>
  <si>
    <t>Annual business activities rental</t>
  </si>
  <si>
    <t>I was unaware of this mandatory expense</t>
  </si>
  <si>
    <t>This amount does not reflect current AUTS expenditures--it is listed as an expense because it is earmarked for the AUTS</t>
  </si>
  <si>
    <t>Based on most recent McGill fund report -- subject to slight change</t>
  </si>
  <si>
    <t>Based on my reporting method, this number may vanish (i.e. 'buffer' expenses may be recorded in a separate category)</t>
  </si>
  <si>
    <t xml:space="preserve">Two meetings while I was shopping for accountants. </t>
  </si>
  <si>
    <t>Earmarked for departments</t>
  </si>
  <si>
    <t>Some registrants cancelled or may have not yet paid?</t>
  </si>
  <si>
    <t>2x $125 stipends + volunteer thank you</t>
  </si>
  <si>
    <t>Sponsorship Coordinator Commission</t>
  </si>
  <si>
    <t>La Cite - Will calculate others at year-end</t>
  </si>
  <si>
    <t>Work your BA Dean of Arts Development Fund</t>
  </si>
  <si>
    <t>Bar des Arts 2013 - 2014</t>
  </si>
  <si>
    <t>Beer and Grilled cheese sales - Fall 2013</t>
  </si>
  <si>
    <t>Beer purchased to sell at Bar des Arts - Fall 2013</t>
  </si>
  <si>
    <t xml:space="preserve">Ice and grilled cheese items </t>
  </si>
  <si>
    <t>Security charges</t>
  </si>
  <si>
    <t>4 hours of McGill security per BdA - Starting October 31, 2013</t>
  </si>
  <si>
    <t>Sales projection for Winter 2014</t>
  </si>
  <si>
    <t>Based on minimal and highly variant data</t>
  </si>
  <si>
    <t>Beer purchases Winter 2014</t>
  </si>
  <si>
    <t>Sam's estimate: not reliable</t>
  </si>
  <si>
    <t>Sponsorhip revenue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</si>
</sst>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_);[Red]\(&quot;$&quot;#,##0.00\)"/>
    <numFmt numFmtId="166" formatCode="[$$-1009]#,##0.00;[Red]\-[$$-1009]#,##0.00"/>
    <numFmt numFmtId="167" formatCode="&quot;$&quot;#,##0_);[Red]\(&quot;$&quot;#,##0\)"/>
    <numFmt numFmtId="168" formatCode="_-\$* #,##0.00_-;&quot;-$&quot;* #,##0.00_-;_-\$* \-??_-;_-@_-"/>
    <numFmt numFmtId="169" formatCode="_(* #,##0.00_);_(* \(#,##0.00\);_(* &quot;-&quot;??_);_(@_)"/>
    <numFmt numFmtId="170" formatCode="&quot;$&quot;#,##0.00"/>
    <numFmt numFmtId="171" formatCode="yyyy\-mm\-dd"/>
    <numFmt numFmtId="172" formatCode="[$-409]d\-mmm;@"/>
    <numFmt numFmtId="173" formatCode="[$-409]mmm/yy;@"/>
    <numFmt numFmtId="174" formatCode="#,##0.00_ ;[Red]\-#,##0.0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0"/>
    </font>
    <font>
      <b/>
      <i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 Unicode MS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2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63"/>
      <name val="Tahoma"/>
      <family val="0"/>
    </font>
    <font>
      <b/>
      <u val="single"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Arial Unicode MS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0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3"/>
      <color rgb="FF222222"/>
      <name val="Tahoma"/>
      <family val="0"/>
    </font>
    <font>
      <b/>
      <u val="single"/>
      <sz val="11"/>
      <color rgb="FFC0504D"/>
      <name val="Calibri"/>
      <family val="0"/>
    </font>
    <font>
      <b/>
      <sz val="11"/>
      <color rgb="FF000000"/>
      <name val="Calibri"/>
      <family val="2"/>
    </font>
    <font>
      <sz val="14"/>
      <color rgb="FF00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15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44" fontId="1" fillId="36" borderId="10" xfId="44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1" fillId="0" borderId="10" xfId="44" applyNumberFormat="1" applyFont="1" applyBorder="1" applyAlignment="1">
      <alignment/>
    </xf>
    <xf numFmtId="44" fontId="1" fillId="0" borderId="10" xfId="44" applyFont="1" applyBorder="1" applyAlignment="1">
      <alignment/>
    </xf>
    <xf numFmtId="0" fontId="2" fillId="0" borderId="10" xfId="0" applyFont="1" applyFill="1" applyBorder="1" applyAlignment="1">
      <alignment/>
    </xf>
    <xf numFmtId="165" fontId="1" fillId="36" borderId="10" xfId="44" applyNumberFormat="1" applyFont="1" applyFill="1" applyBorder="1" applyAlignment="1">
      <alignment/>
    </xf>
    <xf numFmtId="44" fontId="1" fillId="35" borderId="10" xfId="44" applyFont="1" applyFill="1" applyBorder="1" applyAlignment="1">
      <alignment/>
    </xf>
    <xf numFmtId="0" fontId="65" fillId="37" borderId="0" xfId="62" applyFont="1" applyFill="1">
      <alignment/>
      <protection/>
    </xf>
    <xf numFmtId="0" fontId="66" fillId="37" borderId="0" xfId="62" applyFont="1" applyFill="1">
      <alignment/>
      <protection/>
    </xf>
    <xf numFmtId="0" fontId="9" fillId="37" borderId="0" xfId="62" applyFont="1" applyFill="1">
      <alignment/>
      <protection/>
    </xf>
    <xf numFmtId="16" fontId="66" fillId="37" borderId="0" xfId="62" applyNumberFormat="1" applyFont="1" applyFill="1" applyAlignment="1">
      <alignment horizontal="right" vertical="center"/>
      <protection/>
    </xf>
    <xf numFmtId="0" fontId="66" fillId="0" borderId="0" xfId="62" applyFont="1">
      <alignment/>
      <protection/>
    </xf>
    <xf numFmtId="0" fontId="67" fillId="37" borderId="11" xfId="62" applyFont="1" applyFill="1" applyBorder="1">
      <alignment/>
      <protection/>
    </xf>
    <xf numFmtId="0" fontId="68" fillId="37" borderId="11" xfId="62" applyFont="1" applyFill="1" applyBorder="1">
      <alignment/>
      <protection/>
    </xf>
    <xf numFmtId="0" fontId="66" fillId="0" borderId="11" xfId="62" applyFont="1" applyBorder="1">
      <alignment/>
      <protection/>
    </xf>
    <xf numFmtId="0" fontId="66" fillId="0" borderId="11" xfId="62" applyFont="1" applyBorder="1" applyAlignment="1" applyProtection="1">
      <alignment/>
      <protection/>
    </xf>
    <xf numFmtId="0" fontId="66" fillId="38" borderId="11" xfId="62" applyFont="1" applyFill="1" applyBorder="1">
      <alignment/>
      <protection/>
    </xf>
    <xf numFmtId="0" fontId="66" fillId="38" borderId="11" xfId="62" applyFont="1" applyFill="1" applyBorder="1" applyAlignment="1" applyProtection="1">
      <alignment/>
      <protection/>
    </xf>
    <xf numFmtId="0" fontId="10" fillId="0" borderId="11" xfId="62" applyFont="1" applyBorder="1">
      <alignment/>
      <protection/>
    </xf>
    <xf numFmtId="0" fontId="67" fillId="39" borderId="11" xfId="62" applyFont="1" applyFill="1" applyBorder="1">
      <alignment/>
      <protection/>
    </xf>
    <xf numFmtId="0" fontId="68" fillId="39" borderId="11" xfId="62" applyFont="1" applyFill="1" applyBorder="1">
      <alignment/>
      <protection/>
    </xf>
    <xf numFmtId="166" fontId="66" fillId="0" borderId="11" xfId="62" applyNumberFormat="1" applyFont="1" applyBorder="1" applyAlignment="1" applyProtection="1">
      <alignment/>
      <protection/>
    </xf>
    <xf numFmtId="0" fontId="67" fillId="40" borderId="11" xfId="62" applyFont="1" applyFill="1" applyBorder="1">
      <alignment/>
      <protection/>
    </xf>
    <xf numFmtId="0" fontId="66" fillId="40" borderId="11" xfId="62" applyFont="1" applyFill="1" applyBorder="1" applyAlignment="1" applyProtection="1">
      <alignment/>
      <protection/>
    </xf>
    <xf numFmtId="0" fontId="66" fillId="40" borderId="11" xfId="62" applyFont="1" applyFill="1" applyBorder="1">
      <alignment/>
      <protection/>
    </xf>
    <xf numFmtId="0" fontId="65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6" fontId="0" fillId="37" borderId="0" xfId="0" applyNumberFormat="1" applyFill="1" applyAlignment="1">
      <alignment horizontal="right" vertical="center"/>
    </xf>
    <xf numFmtId="0" fontId="67" fillId="39" borderId="11" xfId="0" applyFont="1" applyFill="1" applyBorder="1" applyAlignment="1">
      <alignment/>
    </xf>
    <xf numFmtId="0" fontId="0" fillId="0" borderId="11" xfId="0" applyBorder="1" applyAlignment="1">
      <alignment/>
    </xf>
    <xf numFmtId="0" fontId="68" fillId="39" borderId="11" xfId="0" applyFont="1" applyFill="1" applyBorder="1" applyAlignment="1">
      <alignment/>
    </xf>
    <xf numFmtId="0" fontId="66" fillId="0" borderId="11" xfId="0" applyFont="1" applyBorder="1" applyAlignment="1" applyProtection="1">
      <alignment/>
      <protection/>
    </xf>
    <xf numFmtId="0" fontId="66" fillId="38" borderId="11" xfId="0" applyFont="1" applyFill="1" applyBorder="1" applyAlignment="1">
      <alignment/>
    </xf>
    <xf numFmtId="0" fontId="66" fillId="38" borderId="11" xfId="0" applyFont="1" applyFill="1" applyBorder="1" applyAlignment="1" applyProtection="1">
      <alignment/>
      <protection/>
    </xf>
    <xf numFmtId="0" fontId="67" fillId="40" borderId="11" xfId="0" applyFont="1" applyFill="1" applyBorder="1" applyAlignment="1">
      <alignment/>
    </xf>
    <xf numFmtId="0" fontId="66" fillId="40" borderId="11" xfId="0" applyFont="1" applyFill="1" applyBorder="1" applyAlignment="1" applyProtection="1">
      <alignment/>
      <protection/>
    </xf>
    <xf numFmtId="0" fontId="0" fillId="40" borderId="11" xfId="0" applyFill="1" applyBorder="1" applyAlignment="1">
      <alignment/>
    </xf>
    <xf numFmtId="0" fontId="67" fillId="37" borderId="11" xfId="0" applyFont="1" applyFill="1" applyBorder="1" applyAlignment="1">
      <alignment/>
    </xf>
    <xf numFmtId="0" fontId="68" fillId="37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3" fillId="20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2" xfId="0" applyFill="1" applyBorder="1" applyAlignment="1">
      <alignment/>
    </xf>
    <xf numFmtId="44" fontId="0" fillId="0" borderId="12" xfId="44" applyFont="1" applyFill="1" applyBorder="1" applyAlignment="1">
      <alignment/>
    </xf>
    <xf numFmtId="0" fontId="0" fillId="41" borderId="10" xfId="0" applyFill="1" applyBorder="1" applyAlignment="1">
      <alignment/>
    </xf>
    <xf numFmtId="8" fontId="6" fillId="0" borderId="10" xfId="0" applyNumberFormat="1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6" fontId="0" fillId="0" borderId="10" xfId="44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0" fontId="0" fillId="36" borderId="10" xfId="0" applyFont="1" applyFill="1" applyBorder="1" applyAlignment="1">
      <alignment/>
    </xf>
    <xf numFmtId="44" fontId="0" fillId="36" borderId="10" xfId="44" applyNumberFormat="1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44" fontId="0" fillId="35" borderId="10" xfId="44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67" fontId="0" fillId="0" borderId="10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7" fontId="0" fillId="36" borderId="10" xfId="44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0" fontId="0" fillId="35" borderId="10" xfId="0" applyFill="1" applyBorder="1" applyAlignment="1">
      <alignment wrapText="1"/>
    </xf>
    <xf numFmtId="167" fontId="1" fillId="0" borderId="10" xfId="0" applyNumberFormat="1" applyFont="1" applyFill="1" applyBorder="1" applyAlignment="1">
      <alignment/>
    </xf>
    <xf numFmtId="17" fontId="0" fillId="34" borderId="0" xfId="0" applyNumberFormat="1" applyFill="1" applyAlignment="1">
      <alignment/>
    </xf>
    <xf numFmtId="6" fontId="0" fillId="0" borderId="10" xfId="44" applyNumberFormat="1" applyFont="1" applyBorder="1" applyAlignment="1">
      <alignment horizontal="center" vertical="center"/>
    </xf>
    <xf numFmtId="44" fontId="0" fillId="0" borderId="10" xfId="44" applyNumberFormat="1" applyFont="1" applyBorder="1" applyAlignment="1">
      <alignment horizontal="center" vertical="center"/>
    </xf>
    <xf numFmtId="44" fontId="0" fillId="36" borderId="10" xfId="44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6" fontId="0" fillId="0" borderId="10" xfId="0" applyNumberFormat="1" applyFont="1" applyBorder="1" applyAlignment="1">
      <alignment horizontal="center" vertical="center"/>
    </xf>
    <xf numFmtId="6" fontId="0" fillId="41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6" fontId="63" fillId="0" borderId="10" xfId="0" applyNumberFormat="1" applyFont="1" applyBorder="1" applyAlignment="1">
      <alignment horizontal="center" vertical="center"/>
    </xf>
    <xf numFmtId="6" fontId="63" fillId="0" borderId="10" xfId="44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6" fontId="0" fillId="36" borderId="10" xfId="44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0" fillId="35" borderId="10" xfId="44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44" fontId="2" fillId="36" borderId="10" xfId="44" applyFont="1" applyFill="1" applyBorder="1" applyAlignment="1">
      <alignment/>
    </xf>
    <xf numFmtId="0" fontId="11" fillId="27" borderId="13" xfId="60" applyFont="1" applyBorder="1" applyAlignment="1">
      <alignment/>
    </xf>
    <xf numFmtId="0" fontId="69" fillId="0" borderId="10" xfId="0" applyFont="1" applyBorder="1" applyAlignment="1">
      <alignment/>
    </xf>
    <xf numFmtId="44" fontId="69" fillId="0" borderId="14" xfId="0" applyNumberFormat="1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44" fontId="69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0" fontId="5" fillId="43" borderId="0" xfId="47" applyFont="1" applyFill="1">
      <alignment/>
      <protection/>
    </xf>
    <xf numFmtId="0" fontId="1" fillId="43" borderId="0" xfId="47" applyFill="1">
      <alignment/>
      <protection/>
    </xf>
    <xf numFmtId="0" fontId="4" fillId="43" borderId="0" xfId="47" applyFont="1" applyFill="1">
      <alignment/>
      <protection/>
    </xf>
    <xf numFmtId="0" fontId="2" fillId="43" borderId="0" xfId="47" applyFont="1" applyFill="1">
      <alignment/>
      <protection/>
    </xf>
    <xf numFmtId="0" fontId="1" fillId="43" borderId="0" xfId="47" applyFont="1" applyFill="1">
      <alignment/>
      <protection/>
    </xf>
    <xf numFmtId="0" fontId="1" fillId="0" borderId="0" xfId="47">
      <alignment/>
      <protection/>
    </xf>
    <xf numFmtId="0" fontId="3" fillId="43" borderId="17" xfId="47" applyFont="1" applyFill="1" applyBorder="1">
      <alignment/>
      <protection/>
    </xf>
    <xf numFmtId="0" fontId="2" fillId="43" borderId="17" xfId="47" applyFont="1" applyFill="1" applyBorder="1">
      <alignment/>
      <protection/>
    </xf>
    <xf numFmtId="0" fontId="1" fillId="0" borderId="17" xfId="47" applyFont="1" applyBorder="1">
      <alignment/>
      <protection/>
    </xf>
    <xf numFmtId="168" fontId="1" fillId="0" borderId="17" xfId="46" applyFont="1" applyFill="1" applyBorder="1" applyAlignment="1" applyProtection="1">
      <alignment/>
      <protection/>
    </xf>
    <xf numFmtId="0" fontId="1" fillId="0" borderId="17" xfId="47" applyBorder="1">
      <alignment/>
      <protection/>
    </xf>
    <xf numFmtId="0" fontId="1" fillId="44" borderId="17" xfId="47" applyFont="1" applyFill="1" applyBorder="1">
      <alignment/>
      <protection/>
    </xf>
    <xf numFmtId="168" fontId="1" fillId="44" borderId="17" xfId="46" applyFont="1" applyFill="1" applyBorder="1" applyAlignment="1" applyProtection="1">
      <alignment/>
      <protection/>
    </xf>
    <xf numFmtId="0" fontId="6" fillId="0" borderId="17" xfId="47" applyFont="1" applyBorder="1">
      <alignment/>
      <protection/>
    </xf>
    <xf numFmtId="0" fontId="3" fillId="45" borderId="17" xfId="47" applyFont="1" applyFill="1" applyBorder="1">
      <alignment/>
      <protection/>
    </xf>
    <xf numFmtId="0" fontId="1" fillId="0" borderId="17" xfId="47" applyFill="1" applyBorder="1">
      <alignment/>
      <protection/>
    </xf>
    <xf numFmtId="0" fontId="2" fillId="45" borderId="17" xfId="47" applyFont="1" applyFill="1" applyBorder="1">
      <alignment/>
      <protection/>
    </xf>
    <xf numFmtId="6" fontId="0" fillId="0" borderId="0" xfId="0" applyNumberFormat="1" applyAlignment="1">
      <alignment/>
    </xf>
    <xf numFmtId="0" fontId="3" fillId="46" borderId="17" xfId="47" applyFont="1" applyFill="1" applyBorder="1">
      <alignment/>
      <protection/>
    </xf>
    <xf numFmtId="168" fontId="1" fillId="46" borderId="17" xfId="46" applyFont="1" applyFill="1" applyBorder="1" applyAlignment="1" applyProtection="1">
      <alignment/>
      <protection/>
    </xf>
    <xf numFmtId="0" fontId="1" fillId="46" borderId="17" xfId="47" applyFill="1" applyBorder="1">
      <alignment/>
      <protection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NumberForma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44" fontId="0" fillId="0" borderId="12" xfId="44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44" fontId="0" fillId="36" borderId="10" xfId="44" applyFont="1" applyFill="1" applyBorder="1" applyAlignment="1">
      <alignment/>
    </xf>
    <xf numFmtId="44" fontId="2" fillId="0" borderId="10" xfId="44" applyFont="1" applyBorder="1" applyAlignment="1">
      <alignment/>
    </xf>
    <xf numFmtId="4" fontId="0" fillId="0" borderId="10" xfId="0" applyNumberFormat="1" applyBorder="1" applyAlignment="1">
      <alignment/>
    </xf>
    <xf numFmtId="44" fontId="0" fillId="35" borderId="10" xfId="44" applyFont="1" applyFill="1" applyBorder="1" applyAlignment="1">
      <alignment/>
    </xf>
    <xf numFmtId="0" fontId="6" fillId="0" borderId="0" xfId="0" applyFont="1" applyAlignment="1">
      <alignment/>
    </xf>
    <xf numFmtId="0" fontId="11" fillId="34" borderId="1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6" fillId="0" borderId="10" xfId="44" applyFont="1" applyFill="1" applyBorder="1" applyAlignment="1">
      <alignment/>
    </xf>
    <xf numFmtId="44" fontId="6" fillId="0" borderId="10" xfId="44" applyFont="1" applyBorder="1" applyAlignment="1">
      <alignment/>
    </xf>
    <xf numFmtId="44" fontId="6" fillId="36" borderId="10" xfId="44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56" fillId="0" borderId="10" xfId="54" applyBorder="1" applyAlignment="1">
      <alignment/>
    </xf>
    <xf numFmtId="0" fontId="6" fillId="0" borderId="10" xfId="54" applyFont="1" applyBorder="1" applyAlignment="1">
      <alignment/>
    </xf>
    <xf numFmtId="44" fontId="6" fillId="35" borderId="10" xfId="44" applyFont="1" applyFill="1" applyBorder="1" applyAlignment="1">
      <alignment/>
    </xf>
    <xf numFmtId="165" fontId="0" fillId="0" borderId="10" xfId="0" applyNumberFormat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14" fontId="0" fillId="34" borderId="10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0" borderId="10" xfId="44" applyFont="1" applyFill="1" applyBorder="1" applyAlignment="1">
      <alignment/>
    </xf>
    <xf numFmtId="15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44" fontId="1" fillId="0" borderId="10" xfId="44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47" borderId="10" xfId="0" applyFont="1" applyFill="1" applyBorder="1" applyAlignment="1">
      <alignment/>
    </xf>
    <xf numFmtId="44" fontId="2" fillId="35" borderId="10" xfId="44" applyFont="1" applyFill="1" applyBorder="1" applyAlignment="1">
      <alignment/>
    </xf>
    <xf numFmtId="44" fontId="2" fillId="35" borderId="10" xfId="44" applyFont="1" applyFill="1" applyBorder="1" applyAlignment="1">
      <alignment horizontal="center"/>
    </xf>
    <xf numFmtId="0" fontId="0" fillId="0" borderId="0" xfId="0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NumberFormat="1" applyFont="1" applyBorder="1" applyAlignment="1">
      <alignment/>
    </xf>
    <xf numFmtId="44" fontId="70" fillId="0" borderId="10" xfId="44" applyNumberFormat="1" applyFont="1" applyBorder="1" applyAlignment="1">
      <alignment/>
    </xf>
    <xf numFmtId="44" fontId="69" fillId="0" borderId="14" xfId="0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0" fontId="69" fillId="0" borderId="14" xfId="0" applyFont="1" applyBorder="1" applyAlignment="1">
      <alignment horizontal="left" indent="1"/>
    </xf>
    <xf numFmtId="0" fontId="0" fillId="0" borderId="10" xfId="0" applyFont="1" applyFill="1" applyBorder="1" applyAlignment="1">
      <alignment/>
    </xf>
    <xf numFmtId="44" fontId="0" fillId="0" borderId="10" xfId="44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4" fontId="0" fillId="0" borderId="10" xfId="44" applyNumberFormat="1" applyFont="1" applyBorder="1" applyAlignment="1">
      <alignment/>
    </xf>
    <xf numFmtId="44" fontId="63" fillId="0" borderId="10" xfId="44" applyNumberFormat="1" applyFont="1" applyBorder="1" applyAlignment="1">
      <alignment/>
    </xf>
    <xf numFmtId="0" fontId="0" fillId="36" borderId="10" xfId="0" applyFill="1" applyBorder="1" applyAlignment="1">
      <alignment/>
    </xf>
    <xf numFmtId="44" fontId="0" fillId="36" borderId="10" xfId="44" applyNumberFormat="1" applyFont="1" applyFill="1" applyBorder="1" applyAlignment="1">
      <alignment/>
    </xf>
    <xf numFmtId="44" fontId="0" fillId="35" borderId="10" xfId="44" applyFont="1" applyFill="1" applyBorder="1" applyAlignment="1">
      <alignment/>
    </xf>
    <xf numFmtId="0" fontId="0" fillId="35" borderId="10" xfId="44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64" fontId="1" fillId="35" borderId="10" xfId="44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7" fontId="0" fillId="0" borderId="10" xfId="44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4" fontId="0" fillId="36" borderId="10" xfId="44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0" fillId="0" borderId="10" xfId="44" applyNumberFormat="1" applyFont="1" applyBorder="1" applyAlignment="1">
      <alignment horizontal="center"/>
    </xf>
    <xf numFmtId="170" fontId="0" fillId="36" borderId="10" xfId="44" applyNumberFormat="1" applyFont="1" applyFill="1" applyBorder="1" applyAlignment="1">
      <alignment horizontal="center"/>
    </xf>
    <xf numFmtId="44" fontId="0" fillId="35" borderId="10" xfId="44" applyFont="1" applyFill="1" applyBorder="1" applyAlignment="1">
      <alignment/>
    </xf>
    <xf numFmtId="44" fontId="0" fillId="35" borderId="10" xfId="0" applyNumberFormat="1" applyFill="1" applyBorder="1" applyAlignment="1">
      <alignment/>
    </xf>
    <xf numFmtId="14" fontId="69" fillId="0" borderId="10" xfId="0" applyNumberFormat="1" applyFont="1" applyBorder="1" applyAlignment="1">
      <alignment/>
    </xf>
    <xf numFmtId="0" fontId="69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1" fillId="41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4" fillId="11" borderId="19" xfId="0" applyFont="1" applyFill="1" applyBorder="1" applyAlignment="1">
      <alignment/>
    </xf>
    <xf numFmtId="0" fontId="4" fillId="11" borderId="20" xfId="0" applyFont="1" applyFill="1" applyBorder="1" applyAlignment="1">
      <alignment/>
    </xf>
    <xf numFmtId="0" fontId="71" fillId="11" borderId="20" xfId="0" applyFont="1" applyFill="1" applyBorder="1" applyAlignment="1">
      <alignment/>
    </xf>
    <xf numFmtId="0" fontId="71" fillId="11" borderId="21" xfId="0" applyFont="1" applyFill="1" applyBorder="1" applyAlignment="1">
      <alignment/>
    </xf>
    <xf numFmtId="0" fontId="72" fillId="11" borderId="22" xfId="0" applyFont="1" applyFill="1" applyBorder="1" applyAlignment="1">
      <alignment/>
    </xf>
    <xf numFmtId="0" fontId="71" fillId="11" borderId="0" xfId="0" applyFont="1" applyFill="1" applyBorder="1" applyAlignment="1">
      <alignment/>
    </xf>
    <xf numFmtId="0" fontId="71" fillId="11" borderId="23" xfId="0" applyFont="1" applyFill="1" applyBorder="1" applyAlignment="1">
      <alignment/>
    </xf>
    <xf numFmtId="0" fontId="73" fillId="11" borderId="24" xfId="0" applyFont="1" applyFill="1" applyBorder="1" applyAlignment="1">
      <alignment/>
    </xf>
    <xf numFmtId="0" fontId="71" fillId="11" borderId="25" xfId="0" applyFont="1" applyFill="1" applyBorder="1" applyAlignment="1">
      <alignment/>
    </xf>
    <xf numFmtId="0" fontId="71" fillId="11" borderId="16" xfId="0" applyFont="1" applyFill="1" applyBorder="1" applyAlignment="1">
      <alignment/>
    </xf>
    <xf numFmtId="0" fontId="71" fillId="0" borderId="0" xfId="0" applyFont="1" applyAlignment="1">
      <alignment/>
    </xf>
    <xf numFmtId="0" fontId="12" fillId="10" borderId="19" xfId="0" applyFont="1" applyFill="1" applyBorder="1" applyAlignment="1">
      <alignment/>
    </xf>
    <xf numFmtId="0" fontId="3" fillId="10" borderId="20" xfId="0" applyFont="1" applyFill="1" applyBorder="1" applyAlignment="1">
      <alignment/>
    </xf>
    <xf numFmtId="0" fontId="3" fillId="10" borderId="21" xfId="0" applyFont="1" applyFill="1" applyBorder="1" applyAlignment="1">
      <alignment/>
    </xf>
    <xf numFmtId="0" fontId="2" fillId="10" borderId="25" xfId="0" applyFont="1" applyFill="1" applyBorder="1" applyAlignment="1">
      <alignment/>
    </xf>
    <xf numFmtId="0" fontId="2" fillId="10" borderId="26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14" fillId="41" borderId="16" xfId="58" applyFont="1" applyFill="1" applyBorder="1">
      <alignment/>
      <protection/>
    </xf>
    <xf numFmtId="0" fontId="14" fillId="41" borderId="15" xfId="58" applyFont="1" applyFill="1" applyBorder="1">
      <alignment/>
      <protection/>
    </xf>
    <xf numFmtId="44" fontId="74" fillId="0" borderId="10" xfId="44" applyFont="1" applyFill="1" applyBorder="1" applyAlignment="1">
      <alignment/>
    </xf>
    <xf numFmtId="44" fontId="74" fillId="0" borderId="10" xfId="44" applyFont="1" applyBorder="1" applyAlignment="1">
      <alignment/>
    </xf>
    <xf numFmtId="0" fontId="71" fillId="0" borderId="10" xfId="0" applyFont="1" applyFill="1" applyBorder="1" applyAlignment="1">
      <alignment/>
    </xf>
    <xf numFmtId="0" fontId="14" fillId="41" borderId="14" xfId="58" applyFont="1" applyFill="1" applyBorder="1">
      <alignment/>
      <protection/>
    </xf>
    <xf numFmtId="0" fontId="14" fillId="41" borderId="10" xfId="58" applyFont="1" applyFill="1" applyBorder="1">
      <alignment/>
      <protection/>
    </xf>
    <xf numFmtId="0" fontId="71" fillId="0" borderId="10" xfId="0" applyFont="1" applyBorder="1" applyAlignment="1">
      <alignment/>
    </xf>
    <xf numFmtId="44" fontId="14" fillId="0" borderId="10" xfId="44" applyFont="1" applyFill="1" applyBorder="1" applyAlignment="1">
      <alignment/>
    </xf>
    <xf numFmtId="0" fontId="14" fillId="0" borderId="14" xfId="58" applyFont="1" applyFill="1" applyBorder="1">
      <alignment/>
      <protection/>
    </xf>
    <xf numFmtId="0" fontId="14" fillId="0" borderId="10" xfId="58" applyFont="1" applyFill="1" applyBorder="1">
      <alignment/>
      <protection/>
    </xf>
    <xf numFmtId="0" fontId="15" fillId="0" borderId="14" xfId="58" applyFont="1" applyFill="1" applyBorder="1">
      <alignment/>
      <protection/>
    </xf>
    <xf numFmtId="0" fontId="14" fillId="0" borderId="10" xfId="58" applyFont="1" applyBorder="1">
      <alignment/>
      <protection/>
    </xf>
    <xf numFmtId="0" fontId="74" fillId="0" borderId="14" xfId="0" applyFont="1" applyBorder="1" applyAlignment="1">
      <alignment/>
    </xf>
    <xf numFmtId="0" fontId="14" fillId="0" borderId="14" xfId="58" applyFont="1" applyBorder="1">
      <alignment/>
      <protection/>
    </xf>
    <xf numFmtId="0" fontId="71" fillId="41" borderId="10" xfId="0" applyFont="1" applyFill="1" applyBorder="1" applyAlignment="1">
      <alignment/>
    </xf>
    <xf numFmtId="0" fontId="15" fillId="0" borderId="14" xfId="58" applyFont="1" applyBorder="1">
      <alignment/>
      <protection/>
    </xf>
    <xf numFmtId="0" fontId="15" fillId="0" borderId="21" xfId="58" applyFont="1" applyBorder="1" applyAlignment="1">
      <alignment horizontal="left" vertical="top"/>
      <protection/>
    </xf>
    <xf numFmtId="0" fontId="15" fillId="0" borderId="16" xfId="58" applyFont="1" applyBorder="1" applyAlignment="1">
      <alignment horizontal="left" vertical="top"/>
      <protection/>
    </xf>
    <xf numFmtId="0" fontId="14" fillId="0" borderId="27" xfId="58" applyFont="1" applyFill="1" applyBorder="1" applyAlignment="1">
      <alignment vertical="top"/>
      <protection/>
    </xf>
    <xf numFmtId="0" fontId="16" fillId="0" borderId="10" xfId="0" applyFont="1" applyBorder="1" applyAlignment="1">
      <alignment horizontal="center"/>
    </xf>
    <xf numFmtId="0" fontId="15" fillId="0" borderId="14" xfId="58" applyFont="1" applyBorder="1" applyAlignment="1">
      <alignment horizontal="left" vertical="top"/>
      <protection/>
    </xf>
    <xf numFmtId="0" fontId="14" fillId="0" borderId="23" xfId="58" applyFont="1" applyFill="1" applyBorder="1">
      <alignment/>
      <protection/>
    </xf>
    <xf numFmtId="44" fontId="74" fillId="0" borderId="12" xfId="44" applyFont="1" applyFill="1" applyBorder="1" applyAlignment="1">
      <alignment/>
    </xf>
    <xf numFmtId="44" fontId="71" fillId="22" borderId="10" xfId="44" applyFont="1" applyFill="1" applyBorder="1" applyAlignment="1">
      <alignment/>
    </xf>
    <xf numFmtId="0" fontId="71" fillId="22" borderId="10" xfId="0" applyFont="1" applyFill="1" applyBorder="1" applyAlignment="1">
      <alignment/>
    </xf>
    <xf numFmtId="44" fontId="71" fillId="0" borderId="10" xfId="44" applyFont="1" applyBorder="1" applyAlignment="1">
      <alignment/>
    </xf>
    <xf numFmtId="0" fontId="12" fillId="9" borderId="19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0" fontId="3" fillId="9" borderId="21" xfId="0" applyFont="1" applyFill="1" applyBorder="1" applyAlignment="1">
      <alignment/>
    </xf>
    <xf numFmtId="0" fontId="2" fillId="9" borderId="24" xfId="0" applyFont="1" applyFill="1" applyBorder="1" applyAlignment="1">
      <alignment/>
    </xf>
    <xf numFmtId="0" fontId="2" fillId="9" borderId="25" xfId="0" applyFont="1" applyFill="1" applyBorder="1" applyAlignment="1">
      <alignment/>
    </xf>
    <xf numFmtId="0" fontId="2" fillId="9" borderId="26" xfId="0" applyFont="1" applyFill="1" applyBorder="1" applyAlignment="1">
      <alignment/>
    </xf>
    <xf numFmtId="0" fontId="2" fillId="9" borderId="14" xfId="0" applyFont="1" applyFill="1" applyBorder="1" applyAlignment="1">
      <alignment/>
    </xf>
    <xf numFmtId="0" fontId="75" fillId="41" borderId="0" xfId="0" applyFont="1" applyFill="1" applyAlignment="1">
      <alignment/>
    </xf>
    <xf numFmtId="44" fontId="74" fillId="41" borderId="10" xfId="44" applyFont="1" applyFill="1" applyBorder="1" applyAlignment="1">
      <alignment/>
    </xf>
    <xf numFmtId="0" fontId="74" fillId="41" borderId="0" xfId="0" applyFont="1" applyFill="1" applyAlignment="1">
      <alignment/>
    </xf>
    <xf numFmtId="0" fontId="14" fillId="0" borderId="27" xfId="58" applyFont="1" applyFill="1" applyBorder="1">
      <alignment/>
      <protection/>
    </xf>
    <xf numFmtId="0" fontId="15" fillId="0" borderId="27" xfId="58" applyFont="1" applyBorder="1" applyAlignment="1">
      <alignment horizontal="left" vertical="top"/>
      <protection/>
    </xf>
    <xf numFmtId="0" fontId="14" fillId="0" borderId="27" xfId="58" applyFont="1" applyBorder="1" applyAlignment="1">
      <alignment horizontal="left" vertical="top"/>
      <protection/>
    </xf>
    <xf numFmtId="0" fontId="15" fillId="0" borderId="27" xfId="58" applyFont="1" applyFill="1" applyBorder="1" applyAlignment="1">
      <alignment horizontal="left" vertical="top"/>
      <protection/>
    </xf>
    <xf numFmtId="0" fontId="74" fillId="0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15" fillId="0" borderId="10" xfId="58" applyFont="1" applyBorder="1">
      <alignment/>
      <protection/>
    </xf>
    <xf numFmtId="0" fontId="14" fillId="0" borderId="12" xfId="58" applyFont="1" applyBorder="1" applyAlignment="1">
      <alignment horizontal="left" vertical="top"/>
      <protection/>
    </xf>
    <xf numFmtId="0" fontId="14" fillId="0" borderId="27" xfId="58" applyFont="1" applyFill="1" applyBorder="1" applyAlignment="1">
      <alignment horizontal="left" vertical="top"/>
      <protection/>
    </xf>
    <xf numFmtId="0" fontId="14" fillId="0" borderId="15" xfId="58" applyFont="1" applyFill="1" applyBorder="1" applyAlignment="1">
      <alignment horizontal="left" vertical="top"/>
      <protection/>
    </xf>
    <xf numFmtId="0" fontId="15" fillId="41" borderId="12" xfId="58" applyFont="1" applyFill="1" applyBorder="1" applyAlignment="1">
      <alignment horizontal="left" vertical="top"/>
      <protection/>
    </xf>
    <xf numFmtId="0" fontId="14" fillId="0" borderId="10" xfId="58" applyFont="1" applyBorder="1" applyAlignment="1">
      <alignment horizontal="left" vertical="top"/>
      <protection/>
    </xf>
    <xf numFmtId="0" fontId="14" fillId="0" borderId="27" xfId="58" applyFont="1" applyBorder="1">
      <alignment/>
      <protection/>
    </xf>
    <xf numFmtId="44" fontId="74" fillId="0" borderId="27" xfId="44" applyFont="1" applyBorder="1" applyAlignment="1">
      <alignment/>
    </xf>
    <xf numFmtId="44" fontId="74" fillId="0" borderId="27" xfId="44" applyFont="1" applyFill="1" applyBorder="1" applyAlignment="1">
      <alignment/>
    </xf>
    <xf numFmtId="0" fontId="71" fillId="0" borderId="27" xfId="0" applyFont="1" applyBorder="1" applyAlignment="1">
      <alignment/>
    </xf>
    <xf numFmtId="0" fontId="15" fillId="41" borderId="20" xfId="58" applyFont="1" applyFill="1" applyBorder="1" applyAlignment="1">
      <alignment horizontal="left" vertical="top"/>
      <protection/>
    </xf>
    <xf numFmtId="0" fontId="14" fillId="41" borderId="20" xfId="58" applyFont="1" applyFill="1" applyBorder="1">
      <alignment/>
      <protection/>
    </xf>
    <xf numFmtId="44" fontId="74" fillId="41" borderId="20" xfId="44" applyFont="1" applyFill="1" applyBorder="1" applyAlignment="1">
      <alignment/>
    </xf>
    <xf numFmtId="0" fontId="71" fillId="41" borderId="20" xfId="0" applyFont="1" applyFill="1" applyBorder="1" applyAlignment="1">
      <alignment/>
    </xf>
    <xf numFmtId="0" fontId="11" fillId="21" borderId="18" xfId="58" applyFont="1" applyFill="1" applyBorder="1" applyAlignment="1">
      <alignment horizontal="left" vertical="top"/>
      <protection/>
    </xf>
    <xf numFmtId="0" fontId="76" fillId="21" borderId="26" xfId="0" applyFont="1" applyFill="1" applyBorder="1" applyAlignment="1">
      <alignment horizontal="left"/>
    </xf>
    <xf numFmtId="44" fontId="71" fillId="21" borderId="26" xfId="44" applyFont="1" applyFill="1" applyBorder="1" applyAlignment="1">
      <alignment/>
    </xf>
    <xf numFmtId="0" fontId="71" fillId="21" borderId="14" xfId="0" applyFont="1" applyFill="1" applyBorder="1" applyAlignment="1">
      <alignment/>
    </xf>
    <xf numFmtId="0" fontId="15" fillId="41" borderId="0" xfId="58" applyFont="1" applyFill="1" applyBorder="1" applyAlignment="1">
      <alignment horizontal="left" vertical="top"/>
      <protection/>
    </xf>
    <xf numFmtId="0" fontId="71" fillId="41" borderId="0" xfId="0" applyFont="1" applyFill="1" applyBorder="1" applyAlignment="1">
      <alignment/>
    </xf>
    <xf numFmtId="44" fontId="71" fillId="41" borderId="0" xfId="44" applyFont="1" applyFill="1" applyBorder="1" applyAlignment="1">
      <alignment/>
    </xf>
    <xf numFmtId="0" fontId="12" fillId="11" borderId="26" xfId="0" applyFont="1" applyFill="1" applyBorder="1" applyAlignment="1">
      <alignment horizontal="left"/>
    </xf>
    <xf numFmtId="44" fontId="71" fillId="11" borderId="26" xfId="44" applyFont="1" applyFill="1" applyBorder="1" applyAlignment="1">
      <alignment/>
    </xf>
    <xf numFmtId="0" fontId="71" fillId="11" borderId="14" xfId="0" applyFont="1" applyFill="1" applyBorder="1" applyAlignment="1">
      <alignment/>
    </xf>
    <xf numFmtId="0" fontId="1" fillId="0" borderId="17" xfId="47" applyFont="1" applyFill="1" applyBorder="1">
      <alignment/>
      <protection/>
    </xf>
    <xf numFmtId="44" fontId="1" fillId="0" borderId="17" xfId="44" applyFont="1" applyFill="1" applyBorder="1" applyAlignment="1" applyProtection="1">
      <alignment/>
      <protection/>
    </xf>
    <xf numFmtId="0" fontId="2" fillId="0" borderId="17" xfId="47" applyFont="1" applyFill="1" applyBorder="1">
      <alignment/>
      <protection/>
    </xf>
    <xf numFmtId="44" fontId="1" fillId="44" borderId="17" xfId="44" applyFont="1" applyFill="1" applyBorder="1" applyAlignment="1" applyProtection="1">
      <alignment/>
      <protection/>
    </xf>
    <xf numFmtId="0" fontId="17" fillId="0" borderId="17" xfId="47" applyFont="1" applyFill="1" applyBorder="1">
      <alignment/>
      <protection/>
    </xf>
    <xf numFmtId="44" fontId="1" fillId="46" borderId="17" xfId="44" applyFont="1" applyFill="1" applyBorder="1" applyAlignment="1" applyProtection="1">
      <alignment/>
      <protection/>
    </xf>
    <xf numFmtId="165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6" fillId="0" borderId="10" xfId="0" applyFont="1" applyBorder="1" applyAlignment="1">
      <alignment/>
    </xf>
    <xf numFmtId="44" fontId="69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44" fontId="0" fillId="41" borderId="10" xfId="44" applyFont="1" applyFill="1" applyBorder="1" applyAlignment="1">
      <alignment/>
    </xf>
    <xf numFmtId="0" fontId="78" fillId="0" borderId="10" xfId="0" applyFont="1" applyBorder="1" applyAlignment="1">
      <alignment/>
    </xf>
    <xf numFmtId="44" fontId="69" fillId="0" borderId="14" xfId="0" applyNumberFormat="1" applyFont="1" applyBorder="1" applyAlignment="1">
      <alignment/>
    </xf>
    <xf numFmtId="0" fontId="6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44" fontId="69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Alignment="1">
      <alignment/>
    </xf>
    <xf numFmtId="44" fontId="69" fillId="0" borderId="15" xfId="0" applyNumberFormat="1" applyFont="1" applyBorder="1" applyAlignment="1">
      <alignment/>
    </xf>
    <xf numFmtId="0" fontId="79" fillId="0" borderId="10" xfId="0" applyFont="1" applyBorder="1" applyAlignment="1">
      <alignment/>
    </xf>
    <xf numFmtId="0" fontId="80" fillId="48" borderId="15" xfId="0" applyFont="1" applyFill="1" applyBorder="1" applyAlignment="1">
      <alignment/>
    </xf>
    <xf numFmtId="44" fontId="69" fillId="48" borderId="16" xfId="0" applyNumberFormat="1" applyFont="1" applyFill="1" applyBorder="1" applyAlignment="1">
      <alignment/>
    </xf>
    <xf numFmtId="0" fontId="69" fillId="48" borderId="16" xfId="0" applyFont="1" applyFill="1" applyBorder="1" applyAlignment="1">
      <alignment/>
    </xf>
    <xf numFmtId="14" fontId="0" fillId="34" borderId="0" xfId="0" applyNumberFormat="1" applyFill="1" applyAlignment="1">
      <alignment horizontal="left"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5" fillId="43" borderId="0" xfId="0" applyFont="1" applyFill="1" applyAlignment="1">
      <alignment/>
    </xf>
    <xf numFmtId="0" fontId="0" fillId="43" borderId="0" xfId="0" applyFill="1" applyAlignment="1">
      <alignment/>
    </xf>
    <xf numFmtId="0" fontId="4" fillId="43" borderId="0" xfId="0" applyFont="1" applyFill="1" applyAlignment="1">
      <alignment/>
    </xf>
    <xf numFmtId="0" fontId="3" fillId="43" borderId="17" xfId="0" applyFont="1" applyFill="1" applyBorder="1" applyAlignment="1">
      <alignment/>
    </xf>
    <xf numFmtId="0" fontId="2" fillId="43" borderId="17" xfId="0" applyFont="1" applyFill="1" applyBorder="1" applyAlignment="1">
      <alignment/>
    </xf>
    <xf numFmtId="0" fontId="0" fillId="49" borderId="17" xfId="0" applyFont="1" applyFill="1" applyBorder="1" applyAlignment="1">
      <alignment/>
    </xf>
    <xf numFmtId="44" fontId="0" fillId="49" borderId="17" xfId="44" applyFont="1" applyFill="1" applyBorder="1" applyAlignment="1" applyProtection="1">
      <alignment/>
      <protection/>
    </xf>
    <xf numFmtId="0" fontId="0" fillId="49" borderId="0" xfId="0" applyFill="1" applyAlignment="1">
      <alignment/>
    </xf>
    <xf numFmtId="171" fontId="0" fillId="49" borderId="17" xfId="0" applyNumberFormat="1" applyFont="1" applyFill="1" applyBorder="1" applyAlignment="1">
      <alignment/>
    </xf>
    <xf numFmtId="171" fontId="0" fillId="49" borderId="17" xfId="0" applyNumberFormat="1" applyFont="1" applyFill="1" applyBorder="1" applyAlignment="1">
      <alignment horizontal="justify"/>
    </xf>
    <xf numFmtId="0" fontId="0" fillId="0" borderId="17" xfId="0" applyFont="1" applyBorder="1" applyAlignment="1">
      <alignment/>
    </xf>
    <xf numFmtId="44" fontId="0" fillId="0" borderId="17" xfId="44" applyFont="1" applyFill="1" applyBorder="1" applyAlignment="1" applyProtection="1">
      <alignment/>
      <protection/>
    </xf>
    <xf numFmtId="0" fontId="0" fillId="44" borderId="17" xfId="0" applyFont="1" applyFill="1" applyBorder="1" applyAlignment="1">
      <alignment/>
    </xf>
    <xf numFmtId="44" fontId="0" fillId="44" borderId="17" xfId="44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3" fillId="45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45" borderId="17" xfId="0" applyFont="1" applyFill="1" applyBorder="1" applyAlignment="1">
      <alignment/>
    </xf>
    <xf numFmtId="0" fontId="3" fillId="46" borderId="17" xfId="0" applyFont="1" applyFill="1" applyBorder="1" applyAlignment="1">
      <alignment/>
    </xf>
    <xf numFmtId="44" fontId="0" fillId="46" borderId="17" xfId="44" applyFont="1" applyFill="1" applyBorder="1" applyAlignment="1" applyProtection="1">
      <alignment/>
      <protection/>
    </xf>
    <xf numFmtId="0" fontId="0" fillId="46" borderId="17" xfId="0" applyFill="1" applyBorder="1" applyAlignment="1">
      <alignment/>
    </xf>
    <xf numFmtId="16" fontId="0" fillId="0" borderId="0" xfId="0" applyNumberFormat="1" applyAlignment="1">
      <alignment/>
    </xf>
    <xf numFmtId="0" fontId="59" fillId="31" borderId="0" xfId="57" applyAlignment="1">
      <alignment/>
    </xf>
    <xf numFmtId="16" fontId="59" fillId="31" borderId="0" xfId="57" applyNumberFormat="1" applyAlignment="1">
      <alignment/>
    </xf>
    <xf numFmtId="0" fontId="6" fillId="0" borderId="0" xfId="57" applyFont="1" applyFill="1" applyAlignment="1">
      <alignment/>
    </xf>
    <xf numFmtId="16" fontId="6" fillId="0" borderId="0" xfId="57" applyNumberFormat="1" applyFont="1" applyFill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59" fillId="31" borderId="0" xfId="57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50" borderId="31" xfId="0" applyFill="1" applyBorder="1" applyAlignment="1">
      <alignment horizontal="center"/>
    </xf>
    <xf numFmtId="0" fontId="0" fillId="50" borderId="3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0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50" borderId="10" xfId="0" applyFill="1" applyBorder="1" applyAlignment="1">
      <alignment/>
    </xf>
    <xf numFmtId="0" fontId="59" fillId="31" borderId="10" xfId="57" applyBorder="1" applyAlignment="1">
      <alignment/>
    </xf>
    <xf numFmtId="172" fontId="59" fillId="31" borderId="10" xfId="57" applyNumberFormat="1" applyBorder="1" applyAlignment="1">
      <alignment/>
    </xf>
    <xf numFmtId="170" fontId="59" fillId="31" borderId="10" xfId="57" applyNumberFormat="1" applyBorder="1" applyAlignment="1">
      <alignment/>
    </xf>
    <xf numFmtId="170" fontId="0" fillId="0" borderId="12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70" fontId="0" fillId="0" borderId="0" xfId="0" applyNumberFormat="1" applyAlignment="1">
      <alignment/>
    </xf>
    <xf numFmtId="16" fontId="0" fillId="0" borderId="10" xfId="0" applyNumberFormat="1" applyBorder="1" applyAlignment="1">
      <alignment horizontal="center"/>
    </xf>
    <xf numFmtId="0" fontId="59" fillId="31" borderId="10" xfId="57" applyBorder="1" applyAlignment="1">
      <alignment horizontal="center"/>
    </xf>
    <xf numFmtId="16" fontId="59" fillId="31" borderId="10" xfId="57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63" fillId="0" borderId="34" xfId="0" applyFont="1" applyBorder="1" applyAlignment="1">
      <alignment horizontal="center"/>
    </xf>
    <xf numFmtId="173" fontId="63" fillId="0" borderId="31" xfId="0" applyNumberFormat="1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170" fontId="63" fillId="0" borderId="35" xfId="0" applyNumberFormat="1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59" fillId="31" borderId="10" xfId="57" applyNumberFormat="1" applyBorder="1" applyAlignment="1">
      <alignment/>
    </xf>
    <xf numFmtId="173" fontId="0" fillId="0" borderId="0" xfId="0" applyNumberFormat="1" applyAlignment="1">
      <alignment/>
    </xf>
    <xf numFmtId="44" fontId="0" fillId="48" borderId="10" xfId="44" applyFont="1" applyFill="1" applyBorder="1" applyAlignment="1">
      <alignment/>
    </xf>
    <xf numFmtId="0" fontId="0" fillId="48" borderId="10" xfId="0" applyFill="1" applyBorder="1" applyAlignment="1">
      <alignment wrapText="1"/>
    </xf>
    <xf numFmtId="0" fontId="48" fillId="26" borderId="10" xfId="39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1" fillId="11" borderId="18" xfId="58" applyFont="1" applyFill="1" applyBorder="1">
      <alignment/>
      <protection/>
    </xf>
    <xf numFmtId="0" fontId="11" fillId="11" borderId="26" xfId="58" applyFont="1" applyFill="1" applyBorder="1">
      <alignment/>
      <protection/>
    </xf>
    <xf numFmtId="0" fontId="15" fillId="0" borderId="27" xfId="58" applyFont="1" applyBorder="1" applyAlignment="1">
      <alignment horizontal="left" vertical="top"/>
      <protection/>
    </xf>
    <xf numFmtId="0" fontId="15" fillId="0" borderId="12" xfId="58" applyFont="1" applyBorder="1" applyAlignment="1">
      <alignment horizontal="left" vertical="top"/>
      <protection/>
    </xf>
    <xf numFmtId="0" fontId="15" fillId="0" borderId="15" xfId="58" applyFont="1" applyBorder="1" applyAlignment="1">
      <alignment horizontal="left" vertical="top"/>
      <protection/>
    </xf>
    <xf numFmtId="0" fontId="14" fillId="0" borderId="27" xfId="58" applyFont="1" applyBorder="1" applyAlignment="1">
      <alignment horizontal="left" vertical="top"/>
      <protection/>
    </xf>
    <xf numFmtId="0" fontId="14" fillId="0" borderId="15" xfId="58" applyFont="1" applyBorder="1" applyAlignment="1">
      <alignment horizontal="left" vertical="top"/>
      <protection/>
    </xf>
    <xf numFmtId="0" fontId="14" fillId="0" borderId="12" xfId="58" applyFont="1" applyBorder="1" applyAlignment="1">
      <alignment horizontal="left" vertical="top"/>
      <protection/>
    </xf>
    <xf numFmtId="0" fontId="15" fillId="41" borderId="12" xfId="58" applyFont="1" applyFill="1" applyBorder="1" applyAlignment="1">
      <alignment horizontal="left" vertical="top"/>
      <protection/>
    </xf>
    <xf numFmtId="0" fontId="14" fillId="0" borderId="27" xfId="58" applyFont="1" applyFill="1" applyBorder="1" applyAlignment="1">
      <alignment horizontal="left" vertical="top"/>
      <protection/>
    </xf>
    <xf numFmtId="0" fontId="14" fillId="0" borderId="15" xfId="58" applyFont="1" applyFill="1" applyBorder="1" applyAlignment="1">
      <alignment horizontal="left" vertical="top"/>
      <protection/>
    </xf>
    <xf numFmtId="0" fontId="15" fillId="0" borderId="21" xfId="58" applyFont="1" applyBorder="1" applyAlignment="1">
      <alignment horizontal="left" vertical="top"/>
      <protection/>
    </xf>
    <xf numFmtId="0" fontId="15" fillId="0" borderId="16" xfId="58" applyFont="1" applyBorder="1" applyAlignment="1">
      <alignment horizontal="left" vertical="top"/>
      <protection/>
    </xf>
    <xf numFmtId="0" fontId="76" fillId="22" borderId="18" xfId="0" applyFont="1" applyFill="1" applyBorder="1" applyAlignment="1">
      <alignment horizontal="left"/>
    </xf>
    <xf numFmtId="0" fontId="76" fillId="22" borderId="26" xfId="0" applyFont="1" applyFill="1" applyBorder="1" applyAlignment="1">
      <alignment horizontal="left"/>
    </xf>
    <xf numFmtId="0" fontId="76" fillId="22" borderId="14" xfId="0" applyFont="1" applyFill="1" applyBorder="1" applyAlignment="1">
      <alignment horizontal="left"/>
    </xf>
    <xf numFmtId="0" fontId="75" fillId="0" borderId="27" xfId="0" applyFont="1" applyBorder="1" applyAlignment="1">
      <alignment horizontal="left" vertical="top"/>
    </xf>
    <xf numFmtId="0" fontId="75" fillId="0" borderId="12" xfId="0" applyFont="1" applyBorder="1" applyAlignment="1">
      <alignment horizontal="left" vertical="top"/>
    </xf>
    <xf numFmtId="0" fontId="74" fillId="0" borderId="27" xfId="0" applyFont="1" applyBorder="1" applyAlignment="1">
      <alignment horizontal="left" vertical="top"/>
    </xf>
    <xf numFmtId="0" fontId="74" fillId="0" borderId="12" xfId="0" applyFont="1" applyBorder="1" applyAlignment="1">
      <alignment horizontal="left" vertical="top"/>
    </xf>
    <xf numFmtId="6" fontId="0" fillId="36" borderId="10" xfId="44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/>
    </xf>
    <xf numFmtId="2" fontId="0" fillId="0" borderId="10" xfId="44" applyNumberFormat="1" applyFont="1" applyBorder="1" applyAlignment="1">
      <alignment horizontal="center" vertical="center"/>
    </xf>
    <xf numFmtId="2" fontId="0" fillId="36" borderId="10" xfId="44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42" borderId="10" xfId="0" applyNumberFormat="1" applyFont="1" applyFill="1" applyBorder="1" applyAlignment="1">
      <alignment horizontal="center" vertical="center"/>
    </xf>
    <xf numFmtId="2" fontId="0" fillId="41" borderId="10" xfId="44" applyNumberFormat="1" applyFont="1" applyFill="1" applyBorder="1" applyAlignment="1">
      <alignment horizontal="center" vertical="center"/>
    </xf>
    <xf numFmtId="2" fontId="63" fillId="41" borderId="10" xfId="44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35" borderId="10" xfId="44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urrency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09_2010_AUS_budget" xfId="58"/>
    <cellStyle name="Note" xfId="59"/>
    <cellStyle name="Output" xfId="60"/>
    <cellStyle name="Percent" xfId="61"/>
    <cellStyle name="TableStyleLight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4">
      <selection activeCell="D35" sqref="D35"/>
    </sheetView>
  </sheetViews>
  <sheetFormatPr defaultColWidth="11.421875" defaultRowHeight="15"/>
  <cols>
    <col min="1" max="1" width="42.57421875" style="0" customWidth="1"/>
    <col min="2" max="4" width="15.7109375" style="0" customWidth="1"/>
    <col min="5" max="5" width="109.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0</v>
      </c>
      <c r="B3" s="3"/>
      <c r="C3" s="3"/>
      <c r="D3" s="3"/>
      <c r="E3" s="3"/>
    </row>
    <row r="4" spans="1:5" ht="15">
      <c r="A4" s="17">
        <v>41563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12</v>
      </c>
      <c r="B8" s="14">
        <v>87898.67</v>
      </c>
      <c r="C8" s="14">
        <v>87898.67</v>
      </c>
      <c r="D8" s="14">
        <f>C8-B8</f>
        <v>0</v>
      </c>
      <c r="E8" s="10"/>
    </row>
    <row r="9" spans="1:5" ht="15">
      <c r="A9" s="10" t="s">
        <v>13</v>
      </c>
      <c r="B9" s="14">
        <v>82000</v>
      </c>
      <c r="C9" s="14">
        <v>81125.07</v>
      </c>
      <c r="D9" s="14">
        <f aca="true" t="shared" si="0" ref="D9:D18">C9-B9</f>
        <v>-874.929999999993</v>
      </c>
      <c r="E9" s="10" t="s">
        <v>1850</v>
      </c>
    </row>
    <row r="10" spans="1:5" ht="15">
      <c r="A10" s="10" t="s">
        <v>14</v>
      </c>
      <c r="B10" s="14">
        <v>7257.75</v>
      </c>
      <c r="C10" s="14">
        <v>7257.75</v>
      </c>
      <c r="D10" s="14">
        <f t="shared" si="0"/>
        <v>0</v>
      </c>
      <c r="E10" s="10"/>
    </row>
    <row r="11" spans="1:5" ht="15">
      <c r="A11" s="10" t="s">
        <v>15</v>
      </c>
      <c r="B11" s="14">
        <v>6814</v>
      </c>
      <c r="C11" s="14">
        <v>6750</v>
      </c>
      <c r="D11" s="14">
        <f t="shared" si="0"/>
        <v>-64</v>
      </c>
      <c r="E11" s="207" t="s">
        <v>1850</v>
      </c>
    </row>
    <row r="12" spans="1:5" ht="15">
      <c r="A12" s="10" t="s">
        <v>22</v>
      </c>
      <c r="B12" s="14">
        <v>900</v>
      </c>
      <c r="C12" s="14"/>
      <c r="D12" s="14">
        <f t="shared" si="0"/>
        <v>-900</v>
      </c>
      <c r="E12" s="10"/>
    </row>
    <row r="13" spans="1:5" ht="15">
      <c r="A13" s="10" t="s">
        <v>23</v>
      </c>
      <c r="B13" s="14">
        <v>2500</v>
      </c>
      <c r="C13" s="14"/>
      <c r="D13" s="14">
        <f t="shared" si="0"/>
        <v>-2500</v>
      </c>
      <c r="E13" s="10"/>
    </row>
    <row r="14" spans="1:5" ht="15">
      <c r="A14" s="10" t="s">
        <v>25</v>
      </c>
      <c r="B14" s="14">
        <v>6725</v>
      </c>
      <c r="C14" s="14">
        <v>4750</v>
      </c>
      <c r="D14" s="14">
        <f t="shared" si="0"/>
        <v>-1975</v>
      </c>
      <c r="E14" s="10"/>
    </row>
    <row r="15" spans="1:5" ht="15">
      <c r="A15" s="10" t="s">
        <v>27</v>
      </c>
      <c r="B15" s="14">
        <v>32550</v>
      </c>
      <c r="C15" s="14">
        <v>21142.1</v>
      </c>
      <c r="D15" s="14">
        <f t="shared" si="0"/>
        <v>-11407.900000000001</v>
      </c>
      <c r="E15" s="10"/>
    </row>
    <row r="16" spans="1:5" ht="15">
      <c r="A16" s="10" t="s">
        <v>28</v>
      </c>
      <c r="B16" s="14">
        <v>500</v>
      </c>
      <c r="C16" s="14"/>
      <c r="D16" s="14">
        <f t="shared" si="0"/>
        <v>-500</v>
      </c>
      <c r="E16" s="10"/>
    </row>
    <row r="17" spans="1:5" ht="15">
      <c r="A17" s="207" t="s">
        <v>1297</v>
      </c>
      <c r="B17" s="348">
        <v>190750</v>
      </c>
      <c r="C17" s="348"/>
      <c r="D17" s="348">
        <f t="shared" si="0"/>
        <v>-190750</v>
      </c>
      <c r="E17" s="207"/>
    </row>
    <row r="18" spans="1:5" ht="15">
      <c r="A18" s="207" t="s">
        <v>1357</v>
      </c>
      <c r="B18" s="348">
        <v>22172.65</v>
      </c>
      <c r="C18" s="348">
        <v>14605</v>
      </c>
      <c r="D18" s="348">
        <f t="shared" si="0"/>
        <v>-7567.6500000000015</v>
      </c>
      <c r="E18" s="207"/>
    </row>
    <row r="19" spans="1:5" ht="15">
      <c r="A19" s="5" t="s">
        <v>7</v>
      </c>
      <c r="B19" s="15">
        <f>SUM(B8:B18)</f>
        <v>440068.07</v>
      </c>
      <c r="C19" s="15">
        <f>SUM(C8:C15)</f>
        <v>208923.59</v>
      </c>
      <c r="D19" s="15">
        <f>SUM(D8:D18)</f>
        <v>-216539.47999999998</v>
      </c>
      <c r="E19" s="5"/>
    </row>
    <row r="20" spans="1:5" ht="15">
      <c r="A20" s="11"/>
      <c r="B20" s="11"/>
      <c r="C20" s="11"/>
      <c r="D20" s="11"/>
      <c r="E20" s="11"/>
    </row>
    <row r="21" spans="1:5" ht="21">
      <c r="A21" s="2" t="s">
        <v>8</v>
      </c>
      <c r="B21" s="12"/>
      <c r="C21" s="12"/>
      <c r="D21" s="12"/>
      <c r="E21" s="12"/>
    </row>
    <row r="22" spans="1:5" ht="15">
      <c r="A22" s="1" t="s">
        <v>2</v>
      </c>
      <c r="B22" s="1" t="s">
        <v>3</v>
      </c>
      <c r="C22" s="1" t="s">
        <v>4</v>
      </c>
      <c r="D22" s="1" t="s">
        <v>6</v>
      </c>
      <c r="E22" s="1" t="s">
        <v>5</v>
      </c>
    </row>
    <row r="23" spans="1:5" ht="15">
      <c r="A23" s="10" t="s">
        <v>16</v>
      </c>
      <c r="B23" s="14">
        <v>14071.75</v>
      </c>
      <c r="C23" s="14">
        <v>14007.75</v>
      </c>
      <c r="D23" s="14">
        <f>C23-B23</f>
        <v>-64</v>
      </c>
      <c r="E23" s="10" t="s">
        <v>1849</v>
      </c>
    </row>
    <row r="24" spans="1:5" ht="15">
      <c r="A24" s="10" t="s">
        <v>17</v>
      </c>
      <c r="B24" s="14">
        <v>34091.8</v>
      </c>
      <c r="C24" s="14">
        <v>34341.8</v>
      </c>
      <c r="D24" s="14">
        <f aca="true" t="shared" si="1" ref="D24:D30">C24-B24</f>
        <v>250</v>
      </c>
      <c r="E24" s="10" t="s">
        <v>1853</v>
      </c>
    </row>
    <row r="25" spans="1:5" ht="15">
      <c r="A25" s="10" t="s">
        <v>18</v>
      </c>
      <c r="B25" s="14">
        <v>16000</v>
      </c>
      <c r="C25" s="14">
        <v>4638.21</v>
      </c>
      <c r="D25" s="14">
        <f t="shared" si="1"/>
        <v>-11361.79</v>
      </c>
      <c r="E25" s="10"/>
    </row>
    <row r="26" spans="1:5" ht="15">
      <c r="A26" s="10" t="s">
        <v>19</v>
      </c>
      <c r="B26" s="14">
        <v>16000</v>
      </c>
      <c r="C26" s="14">
        <v>3962.75</v>
      </c>
      <c r="D26" s="14">
        <f t="shared" si="1"/>
        <v>-12037.25</v>
      </c>
      <c r="E26" s="10"/>
    </row>
    <row r="27" spans="1:5" ht="15">
      <c r="A27" s="10" t="s">
        <v>20</v>
      </c>
      <c r="B27" s="14">
        <v>8000</v>
      </c>
      <c r="C27" s="14">
        <v>2170.11</v>
      </c>
      <c r="D27" s="14">
        <f t="shared" si="1"/>
        <v>-5829.889999999999</v>
      </c>
      <c r="E27" s="10"/>
    </row>
    <row r="28" spans="1:5" ht="15">
      <c r="A28" s="10" t="s">
        <v>21</v>
      </c>
      <c r="B28" s="14">
        <v>10000</v>
      </c>
      <c r="C28" s="14"/>
      <c r="D28" s="14">
        <f t="shared" si="1"/>
        <v>-10000</v>
      </c>
      <c r="E28" s="10" t="s">
        <v>1851</v>
      </c>
    </row>
    <row r="29" spans="1:5" ht="15">
      <c r="A29" s="10" t="s">
        <v>22</v>
      </c>
      <c r="B29" s="14">
        <v>5123</v>
      </c>
      <c r="C29" s="14"/>
      <c r="D29" s="14">
        <f t="shared" si="1"/>
        <v>-5123</v>
      </c>
      <c r="E29" s="10"/>
    </row>
    <row r="30" spans="1:5" ht="15">
      <c r="A30" s="10" t="s">
        <v>23</v>
      </c>
      <c r="B30" s="14">
        <v>4425</v>
      </c>
      <c r="C30" s="14"/>
      <c r="D30" s="14">
        <f t="shared" si="1"/>
        <v>-4425</v>
      </c>
      <c r="E30" s="10"/>
    </row>
    <row r="31" spans="1:5" ht="15">
      <c r="A31" s="10" t="s">
        <v>24</v>
      </c>
      <c r="B31" s="14">
        <v>23941.86</v>
      </c>
      <c r="C31" s="14">
        <v>6964.63</v>
      </c>
      <c r="D31" s="14">
        <f aca="true" t="shared" si="2" ref="D31:D38">C31-B31</f>
        <v>-16977.23</v>
      </c>
      <c r="E31" s="10"/>
    </row>
    <row r="32" spans="1:5" ht="15">
      <c r="A32" s="10" t="s">
        <v>25</v>
      </c>
      <c r="B32" s="14">
        <v>18666</v>
      </c>
      <c r="C32" s="14"/>
      <c r="D32" s="14">
        <f t="shared" si="2"/>
        <v>-18666</v>
      </c>
      <c r="E32" s="10" t="s">
        <v>26</v>
      </c>
    </row>
    <row r="33" spans="1:5" ht="15">
      <c r="A33" s="10" t="s">
        <v>27</v>
      </c>
      <c r="B33" s="14">
        <v>5600</v>
      </c>
      <c r="C33" s="14">
        <v>2260</v>
      </c>
      <c r="D33" s="14">
        <f t="shared" si="2"/>
        <v>-3340</v>
      </c>
      <c r="E33" s="10"/>
    </row>
    <row r="34" spans="1:5" ht="15">
      <c r="A34" s="10" t="s">
        <v>28</v>
      </c>
      <c r="B34" s="14">
        <v>16023.71</v>
      </c>
      <c r="C34" s="14"/>
      <c r="D34" s="14">
        <f t="shared" si="2"/>
        <v>-16023.71</v>
      </c>
      <c r="E34" s="10"/>
    </row>
    <row r="35" spans="1:5" ht="15">
      <c r="A35" s="10" t="s">
        <v>29</v>
      </c>
      <c r="B35" s="14">
        <v>12841.62</v>
      </c>
      <c r="C35" s="14">
        <v>7426.15</v>
      </c>
      <c r="D35" s="14">
        <f t="shared" si="2"/>
        <v>-5415.470000000001</v>
      </c>
      <c r="E35" s="10"/>
    </row>
    <row r="36" spans="1:5" ht="15">
      <c r="A36" s="207" t="s">
        <v>1297</v>
      </c>
      <c r="B36" s="348">
        <v>187812.27</v>
      </c>
      <c r="C36" s="348"/>
      <c r="D36" s="348">
        <f t="shared" si="2"/>
        <v>-187812.27</v>
      </c>
      <c r="E36" s="207"/>
    </row>
    <row r="37" spans="1:5" ht="15">
      <c r="A37" s="207" t="s">
        <v>1357</v>
      </c>
      <c r="B37" s="348">
        <v>25992.48</v>
      </c>
      <c r="C37" s="348">
        <v>15372.48</v>
      </c>
      <c r="D37" s="348">
        <f t="shared" si="2"/>
        <v>-10620</v>
      </c>
      <c r="E37" s="207"/>
    </row>
    <row r="38" spans="1:5" ht="15">
      <c r="A38" s="417" t="s">
        <v>1847</v>
      </c>
      <c r="B38" s="348"/>
      <c r="C38" s="348">
        <v>4074</v>
      </c>
      <c r="D38" s="348">
        <f t="shared" si="2"/>
        <v>4074</v>
      </c>
      <c r="E38" s="207" t="s">
        <v>1848</v>
      </c>
    </row>
    <row r="39" spans="1:5" ht="15">
      <c r="A39" s="5" t="s">
        <v>9</v>
      </c>
      <c r="B39" s="15">
        <f>SUM(B23:B37)</f>
        <v>398589.49</v>
      </c>
      <c r="C39" s="15">
        <f>SUM(C23:C38)</f>
        <v>95217.87999999999</v>
      </c>
      <c r="D39" s="15">
        <f>SUM(D23:D36)</f>
        <v>-296825.61</v>
      </c>
      <c r="E39" s="5"/>
    </row>
    <row r="40" spans="1:5" ht="15">
      <c r="A40" s="10"/>
      <c r="B40" s="10"/>
      <c r="C40" s="10"/>
      <c r="D40" s="10"/>
      <c r="E40" s="10"/>
    </row>
    <row r="41" spans="1:5" ht="21">
      <c r="A41" s="13" t="s">
        <v>10</v>
      </c>
      <c r="B41" s="16">
        <f>B19-B39</f>
        <v>41478.580000000016</v>
      </c>
      <c r="C41" s="16">
        <f>C19-C39</f>
        <v>113705.71</v>
      </c>
      <c r="D41" s="4"/>
      <c r="E4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G31" sqref="G31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5" max="5" width="32.140625" style="444" bestFit="1" customWidth="1"/>
  </cols>
  <sheetData>
    <row r="1" spans="1:5" ht="26.25">
      <c r="A1" s="8" t="s">
        <v>11</v>
      </c>
      <c r="B1" s="3"/>
      <c r="C1" s="3"/>
      <c r="D1" s="3"/>
      <c r="E1" s="443"/>
    </row>
    <row r="2" spans="1:5" ht="26.25">
      <c r="A2" s="9" t="s">
        <v>0</v>
      </c>
      <c r="B2" s="3"/>
      <c r="C2" s="3"/>
      <c r="D2" s="3"/>
      <c r="E2" s="443"/>
    </row>
    <row r="3" spans="1:5" ht="15">
      <c r="A3" s="3" t="s">
        <v>100</v>
      </c>
      <c r="B3" s="3"/>
      <c r="C3" s="3"/>
      <c r="D3" s="3"/>
      <c r="E3" s="443"/>
    </row>
    <row r="4" spans="1:5" ht="15">
      <c r="A4" s="17">
        <v>41539</v>
      </c>
      <c r="B4" s="3"/>
      <c r="C4" s="3"/>
      <c r="D4" s="3"/>
      <c r="E4" s="44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445" t="s">
        <v>5</v>
      </c>
    </row>
    <row r="8" spans="1:5" ht="15">
      <c r="A8" s="71"/>
      <c r="B8" s="72"/>
      <c r="C8" s="73"/>
      <c r="D8" s="74"/>
      <c r="E8" s="453"/>
    </row>
    <row r="9" spans="1:5" ht="15">
      <c r="A9" s="10"/>
      <c r="B9" s="74"/>
      <c r="C9" s="74"/>
      <c r="D9" s="74"/>
      <c r="E9" s="453"/>
    </row>
    <row r="10" spans="1:5" ht="15">
      <c r="A10" s="75" t="s">
        <v>7</v>
      </c>
      <c r="B10" s="76">
        <v>0</v>
      </c>
      <c r="C10" s="76">
        <v>0</v>
      </c>
      <c r="D10" s="76">
        <v>0</v>
      </c>
      <c r="E10" s="454"/>
    </row>
    <row r="11" spans="1:5" ht="21">
      <c r="A11" s="77" t="s">
        <v>8</v>
      </c>
      <c r="B11" s="78"/>
      <c r="C11" s="78"/>
      <c r="D11" s="78"/>
      <c r="E11" s="455"/>
    </row>
    <row r="12" spans="1:5" ht="15">
      <c r="A12" s="79" t="s">
        <v>2</v>
      </c>
      <c r="B12" s="79"/>
      <c r="C12" s="79"/>
      <c r="D12" s="79"/>
      <c r="E12" s="456"/>
    </row>
    <row r="13" spans="1:5" ht="15">
      <c r="A13" s="24" t="s">
        <v>101</v>
      </c>
      <c r="B13" s="80"/>
      <c r="C13" s="24"/>
      <c r="D13" s="74"/>
      <c r="E13" s="455"/>
    </row>
    <row r="14" spans="1:5" ht="15">
      <c r="A14" s="78" t="s">
        <v>102</v>
      </c>
      <c r="B14" s="80">
        <v>400</v>
      </c>
      <c r="C14" s="72">
        <v>455</v>
      </c>
      <c r="D14" s="74">
        <v>55</v>
      </c>
      <c r="E14" s="449" t="s">
        <v>103</v>
      </c>
    </row>
    <row r="15" spans="1:5" ht="15">
      <c r="A15" s="78" t="s">
        <v>104</v>
      </c>
      <c r="B15" s="80">
        <v>600</v>
      </c>
      <c r="C15" s="72"/>
      <c r="D15" s="74"/>
      <c r="E15" s="449"/>
    </row>
    <row r="16" spans="1:5" ht="15">
      <c r="A16" s="82" t="s">
        <v>105</v>
      </c>
      <c r="B16" s="80">
        <v>0</v>
      </c>
      <c r="C16" s="72"/>
      <c r="D16" s="74"/>
      <c r="E16" s="446" t="s">
        <v>106</v>
      </c>
    </row>
    <row r="17" spans="1:5" ht="15">
      <c r="A17" s="82" t="s">
        <v>107</v>
      </c>
      <c r="B17" s="80">
        <v>100</v>
      </c>
      <c r="C17" s="72"/>
      <c r="D17" s="74"/>
      <c r="E17" s="446" t="s">
        <v>108</v>
      </c>
    </row>
    <row r="18" spans="1:5" ht="15">
      <c r="A18" s="82" t="s">
        <v>109</v>
      </c>
      <c r="B18" s="80">
        <v>223</v>
      </c>
      <c r="C18" s="72">
        <v>56.56</v>
      </c>
      <c r="D18" s="74"/>
      <c r="E18" s="446" t="s">
        <v>110</v>
      </c>
    </row>
    <row r="19" spans="1:5" ht="15">
      <c r="A19" s="82" t="s">
        <v>111</v>
      </c>
      <c r="B19" s="80">
        <v>1000</v>
      </c>
      <c r="C19" s="72"/>
      <c r="D19" s="74"/>
      <c r="E19" s="453" t="s">
        <v>108</v>
      </c>
    </row>
    <row r="20" spans="1:5" ht="15">
      <c r="A20" s="83" t="s">
        <v>112</v>
      </c>
      <c r="B20" s="80"/>
      <c r="C20" s="72"/>
      <c r="D20" s="74"/>
      <c r="E20" s="453"/>
    </row>
    <row r="21" spans="1:5" ht="15">
      <c r="A21" s="82" t="s">
        <v>113</v>
      </c>
      <c r="B21" s="80">
        <v>300</v>
      </c>
      <c r="C21" s="72"/>
      <c r="D21" s="74"/>
      <c r="E21" s="446" t="s">
        <v>110</v>
      </c>
    </row>
    <row r="22" spans="1:5" ht="15">
      <c r="A22" s="82" t="s">
        <v>114</v>
      </c>
      <c r="B22" s="80">
        <v>1000</v>
      </c>
      <c r="C22" s="72"/>
      <c r="D22" s="74"/>
      <c r="E22" s="446" t="s">
        <v>115</v>
      </c>
    </row>
    <row r="23" spans="1:5" ht="15">
      <c r="A23" s="10" t="s">
        <v>116</v>
      </c>
      <c r="B23" s="80">
        <v>600</v>
      </c>
      <c r="C23" s="72"/>
      <c r="D23" s="74"/>
      <c r="E23" s="446" t="s">
        <v>110</v>
      </c>
    </row>
    <row r="24" spans="1:5" ht="15">
      <c r="A24" s="10"/>
      <c r="B24" s="80">
        <f>SUM(B14:B23)</f>
        <v>4223</v>
      </c>
      <c r="C24" s="72"/>
      <c r="D24" s="74"/>
      <c r="E24" s="446"/>
    </row>
    <row r="25" spans="1:5" ht="15">
      <c r="A25" s="82"/>
      <c r="B25" s="72"/>
      <c r="C25" s="72"/>
      <c r="D25" s="74"/>
      <c r="E25" s="453"/>
    </row>
    <row r="26" spans="1:5" ht="15">
      <c r="A26" s="24"/>
      <c r="B26" s="72"/>
      <c r="C26" s="72"/>
      <c r="D26" s="74"/>
      <c r="E26" s="453"/>
    </row>
    <row r="27" spans="1:5" ht="15">
      <c r="A27" s="10"/>
      <c r="B27" s="80"/>
      <c r="C27" s="72"/>
      <c r="D27" s="74"/>
      <c r="E27" s="453"/>
    </row>
    <row r="28" spans="1:5" ht="15">
      <c r="A28" s="10"/>
      <c r="B28" s="80"/>
      <c r="C28" s="10"/>
      <c r="D28" s="74"/>
      <c r="E28" s="446"/>
    </row>
    <row r="29" spans="1:5" ht="15">
      <c r="A29" s="75" t="s">
        <v>9</v>
      </c>
      <c r="B29" s="76">
        <v>4223</v>
      </c>
      <c r="C29" s="76"/>
      <c r="D29" s="76"/>
      <c r="E29" s="454"/>
    </row>
    <row r="30" spans="1:5" ht="15">
      <c r="A30" s="82"/>
      <c r="B30" s="82"/>
      <c r="C30" s="82"/>
      <c r="D30" s="82"/>
      <c r="E30" s="453"/>
    </row>
    <row r="31" spans="1:5" ht="15">
      <c r="A31" s="84" t="s">
        <v>10</v>
      </c>
      <c r="B31" s="85"/>
      <c r="C31" s="85"/>
      <c r="D31" s="86"/>
      <c r="E31" s="45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C32" sqref="C32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5" max="5" width="38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117</v>
      </c>
      <c r="B3" s="3"/>
      <c r="C3" s="3"/>
      <c r="D3" s="3"/>
      <c r="E3" s="3"/>
    </row>
    <row r="4" spans="1:5" ht="15">
      <c r="A4" s="17">
        <v>41232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71" t="s">
        <v>118</v>
      </c>
      <c r="B8" s="72">
        <v>400</v>
      </c>
      <c r="C8" s="73">
        <v>25</v>
      </c>
      <c r="D8" s="74"/>
      <c r="E8" s="82" t="s">
        <v>119</v>
      </c>
    </row>
    <row r="9" spans="1:5" ht="15">
      <c r="A9" s="71"/>
      <c r="B9" s="72"/>
      <c r="C9" s="73"/>
      <c r="D9" s="74"/>
      <c r="E9" s="82"/>
    </row>
    <row r="10" spans="1:5" ht="15">
      <c r="A10" s="71"/>
      <c r="B10" s="72"/>
      <c r="C10" s="73"/>
      <c r="D10" s="74"/>
      <c r="E10" s="82"/>
    </row>
    <row r="11" spans="1:5" ht="15">
      <c r="A11" s="71"/>
      <c r="B11" s="72"/>
      <c r="C11" s="73"/>
      <c r="D11" s="74"/>
      <c r="E11" s="82"/>
    </row>
    <row r="12" spans="1:5" ht="15">
      <c r="A12" s="71"/>
      <c r="B12" s="72"/>
      <c r="C12" s="73"/>
      <c r="D12" s="74"/>
      <c r="E12" s="82"/>
    </row>
    <row r="13" spans="1:5" ht="15">
      <c r="A13" s="71"/>
      <c r="B13" s="72"/>
      <c r="C13" s="73"/>
      <c r="D13" s="74"/>
      <c r="E13" s="82"/>
    </row>
    <row r="14" spans="1:5" ht="15">
      <c r="A14" s="75" t="s">
        <v>7</v>
      </c>
      <c r="B14" s="76">
        <v>400</v>
      </c>
      <c r="C14" s="76">
        <v>25</v>
      </c>
      <c r="D14" s="76"/>
      <c r="E14" s="75"/>
    </row>
    <row r="15" spans="1:5" ht="15">
      <c r="A15" s="21"/>
      <c r="B15" s="21"/>
      <c r="C15" s="21"/>
      <c r="D15" s="21"/>
      <c r="E15" s="21"/>
    </row>
    <row r="16" spans="1:5" ht="21">
      <c r="A16" s="77" t="s">
        <v>8</v>
      </c>
      <c r="B16" s="78"/>
      <c r="C16" s="78"/>
      <c r="D16" s="78"/>
      <c r="E16" s="78"/>
    </row>
    <row r="17" spans="1:5" ht="15">
      <c r="A17" s="79" t="s">
        <v>2</v>
      </c>
      <c r="B17" s="79"/>
      <c r="C17" s="79"/>
      <c r="D17" s="79"/>
      <c r="E17" s="79"/>
    </row>
    <row r="18" spans="1:5" ht="15">
      <c r="A18" s="87" t="s">
        <v>120</v>
      </c>
      <c r="B18" s="80">
        <v>19.73</v>
      </c>
      <c r="C18" s="80">
        <v>19.73</v>
      </c>
      <c r="D18" s="74">
        <v>0</v>
      </c>
      <c r="E18" s="78"/>
    </row>
    <row r="19" spans="1:5" ht="15">
      <c r="A19" s="78" t="s">
        <v>121</v>
      </c>
      <c r="B19" s="80">
        <v>62.13</v>
      </c>
      <c r="C19" s="72">
        <v>62.13</v>
      </c>
      <c r="D19" s="74">
        <v>0</v>
      </c>
      <c r="E19" s="12"/>
    </row>
    <row r="20" spans="1:5" ht="15">
      <c r="A20" s="78" t="s">
        <v>122</v>
      </c>
      <c r="B20" s="80">
        <v>100</v>
      </c>
      <c r="C20" s="72"/>
      <c r="D20" s="74">
        <v>0</v>
      </c>
      <c r="E20" s="12" t="s">
        <v>123</v>
      </c>
    </row>
    <row r="21" spans="1:5" ht="15">
      <c r="A21" s="82" t="s">
        <v>124</v>
      </c>
      <c r="B21" s="80">
        <v>100</v>
      </c>
      <c r="C21" s="72"/>
      <c r="D21" s="74"/>
      <c r="E21" s="10"/>
    </row>
    <row r="22" spans="1:5" ht="15">
      <c r="A22" s="82" t="s">
        <v>125</v>
      </c>
      <c r="B22" s="80">
        <v>100</v>
      </c>
      <c r="C22" s="72"/>
      <c r="D22" s="74"/>
      <c r="E22" s="82"/>
    </row>
    <row r="23" spans="1:5" ht="15">
      <c r="A23" s="82" t="s">
        <v>126</v>
      </c>
      <c r="B23" s="80">
        <v>200</v>
      </c>
      <c r="C23" s="72"/>
      <c r="D23" s="74"/>
      <c r="E23" s="82"/>
    </row>
    <row r="24" spans="1:5" ht="15">
      <c r="A24" s="10" t="s">
        <v>127</v>
      </c>
      <c r="B24" s="80">
        <v>41</v>
      </c>
      <c r="C24" s="72"/>
      <c r="D24" s="74"/>
      <c r="E24" s="82"/>
    </row>
    <row r="25" spans="1:5" ht="15">
      <c r="A25" s="10"/>
      <c r="B25" s="80"/>
      <c r="C25" s="72"/>
      <c r="D25" s="74"/>
      <c r="E25" s="82"/>
    </row>
    <row r="26" spans="1:5" ht="15">
      <c r="A26" s="10"/>
      <c r="B26" s="80"/>
      <c r="C26" s="72"/>
      <c r="D26" s="74"/>
      <c r="E26" s="82"/>
    </row>
    <row r="27" spans="1:5" ht="15">
      <c r="A27" s="10"/>
      <c r="B27" s="80"/>
      <c r="C27" s="10"/>
      <c r="D27" s="74"/>
      <c r="E27" s="10"/>
    </row>
    <row r="28" spans="1:5" ht="15">
      <c r="A28" s="10"/>
      <c r="B28" s="72"/>
      <c r="C28" s="72"/>
      <c r="D28" s="74"/>
      <c r="E28" s="10"/>
    </row>
    <row r="29" spans="1:5" ht="15">
      <c r="A29" s="75" t="s">
        <v>9</v>
      </c>
      <c r="B29" s="442">
        <f>SUM(B18:B28)</f>
        <v>622.86</v>
      </c>
      <c r="C29" s="442">
        <f>SUM(C18:C28)</f>
        <v>81.86</v>
      </c>
      <c r="D29" s="76"/>
      <c r="E29" s="75"/>
    </row>
    <row r="30" spans="1:5" ht="15">
      <c r="A30" s="82"/>
      <c r="B30" s="82"/>
      <c r="C30" s="82"/>
      <c r="D30" s="82"/>
      <c r="E30" s="82"/>
    </row>
    <row r="31" spans="1:5" ht="15">
      <c r="A31" s="84" t="s">
        <v>10</v>
      </c>
      <c r="B31" s="85">
        <f>(B14-B29)</f>
        <v>-222.86</v>
      </c>
      <c r="C31" s="85">
        <f>(C14-C29)</f>
        <v>-56.86</v>
      </c>
      <c r="D31" s="86"/>
      <c r="E31" s="8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C27" sqref="C27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5" max="5" width="50.57421875" style="444" bestFit="1" customWidth="1"/>
  </cols>
  <sheetData>
    <row r="1" spans="1:5" ht="26.25">
      <c r="A1" s="8" t="s">
        <v>11</v>
      </c>
      <c r="B1" s="3"/>
      <c r="C1" s="3"/>
      <c r="D1" s="3"/>
      <c r="E1" s="443"/>
    </row>
    <row r="2" spans="1:5" ht="26.25">
      <c r="A2" s="9" t="s">
        <v>0</v>
      </c>
      <c r="B2" s="3"/>
      <c r="C2" s="3"/>
      <c r="D2" s="3"/>
      <c r="E2" s="443"/>
    </row>
    <row r="3" spans="1:5" ht="15">
      <c r="A3" s="3" t="s">
        <v>128</v>
      </c>
      <c r="B3" s="3"/>
      <c r="C3" s="3"/>
      <c r="D3" s="3"/>
      <c r="E3" s="443"/>
    </row>
    <row r="4" spans="1:5" ht="15">
      <c r="A4" s="17">
        <v>41231</v>
      </c>
      <c r="B4" s="3"/>
      <c r="C4" s="3"/>
      <c r="D4" s="3"/>
      <c r="E4" s="44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445" t="s">
        <v>5</v>
      </c>
    </row>
    <row r="8" spans="1:5" ht="15">
      <c r="A8" s="10" t="s">
        <v>129</v>
      </c>
      <c r="B8" s="63">
        <v>600</v>
      </c>
      <c r="C8" s="63"/>
      <c r="D8" s="63"/>
      <c r="E8" s="446"/>
    </row>
    <row r="9" spans="1:5" ht="15">
      <c r="A9" s="10"/>
      <c r="B9" s="63"/>
      <c r="C9" s="63"/>
      <c r="D9" s="63"/>
      <c r="E9" s="446"/>
    </row>
    <row r="10" spans="1:5" ht="15">
      <c r="A10" s="5" t="s">
        <v>7</v>
      </c>
      <c r="B10" s="68"/>
      <c r="C10" s="68"/>
      <c r="D10" s="68"/>
      <c r="E10" s="447"/>
    </row>
    <row r="11" spans="1:5" ht="15">
      <c r="A11" s="21"/>
      <c r="B11" s="21"/>
      <c r="C11" s="21"/>
      <c r="D11" s="21"/>
      <c r="E11" s="448"/>
    </row>
    <row r="12" spans="1:5" ht="21">
      <c r="A12" s="2" t="s">
        <v>8</v>
      </c>
      <c r="B12" s="12"/>
      <c r="C12" s="12"/>
      <c r="D12" s="12"/>
      <c r="E12" s="449"/>
    </row>
    <row r="13" spans="1:5" ht="15">
      <c r="A13" s="1" t="s">
        <v>2</v>
      </c>
      <c r="B13" s="1"/>
      <c r="C13" s="1"/>
      <c r="D13" s="1"/>
      <c r="E13" s="450"/>
    </row>
    <row r="14" spans="1:5" ht="15">
      <c r="A14" s="10"/>
      <c r="B14" s="63"/>
      <c r="C14" s="63"/>
      <c r="D14" s="63"/>
      <c r="E14" s="446"/>
    </row>
    <row r="15" spans="1:5" ht="15">
      <c r="A15" s="10" t="s">
        <v>1519</v>
      </c>
      <c r="B15" s="63">
        <v>42</v>
      </c>
      <c r="C15" s="63">
        <v>42</v>
      </c>
      <c r="D15" s="63"/>
      <c r="E15" s="446"/>
    </row>
    <row r="16" spans="1:5" ht="15">
      <c r="A16" s="10" t="s">
        <v>130</v>
      </c>
      <c r="B16" s="92">
        <v>50</v>
      </c>
      <c r="C16" s="63"/>
      <c r="D16" s="63"/>
      <c r="E16" s="451" t="s">
        <v>131</v>
      </c>
    </row>
    <row r="17" spans="1:5" ht="15">
      <c r="A17" s="10" t="s">
        <v>132</v>
      </c>
      <c r="B17" s="92">
        <v>10</v>
      </c>
      <c r="C17" s="63"/>
      <c r="D17" s="63"/>
      <c r="E17" s="451" t="s">
        <v>133</v>
      </c>
    </row>
    <row r="18" spans="1:5" ht="15">
      <c r="A18" s="10" t="s">
        <v>134</v>
      </c>
      <c r="B18" s="93">
        <v>150</v>
      </c>
      <c r="C18" s="63"/>
      <c r="D18" s="63"/>
      <c r="E18" s="446" t="s">
        <v>135</v>
      </c>
    </row>
    <row r="19" spans="1:5" ht="15">
      <c r="A19" s="10" t="s">
        <v>136</v>
      </c>
      <c r="B19" s="93">
        <v>174</v>
      </c>
      <c r="C19" s="63"/>
      <c r="D19" s="63"/>
      <c r="E19" s="446" t="s">
        <v>133</v>
      </c>
    </row>
    <row r="20" spans="1:5" ht="15">
      <c r="A20" s="10" t="s">
        <v>137</v>
      </c>
      <c r="B20" s="93">
        <v>156</v>
      </c>
      <c r="C20" s="63"/>
      <c r="D20" s="63"/>
      <c r="E20" s="446" t="s">
        <v>133</v>
      </c>
    </row>
    <row r="21" spans="1:5" ht="15">
      <c r="A21" s="10" t="s">
        <v>138</v>
      </c>
      <c r="B21" s="92">
        <v>30</v>
      </c>
      <c r="C21" s="63"/>
      <c r="D21" s="63"/>
      <c r="E21" s="446" t="s">
        <v>139</v>
      </c>
    </row>
    <row r="22" spans="1:5" ht="15">
      <c r="A22" s="10"/>
      <c r="B22" s="63"/>
      <c r="C22" s="63"/>
      <c r="D22" s="63"/>
      <c r="E22" s="446"/>
    </row>
    <row r="23" spans="1:5" ht="15">
      <c r="A23" s="10" t="s">
        <v>140</v>
      </c>
      <c r="B23" s="93">
        <v>15</v>
      </c>
      <c r="C23" s="63"/>
      <c r="D23" s="63"/>
      <c r="E23" s="446" t="s">
        <v>133</v>
      </c>
    </row>
    <row r="24" spans="1:5" ht="15">
      <c r="A24" s="5" t="s">
        <v>9</v>
      </c>
      <c r="B24" s="94">
        <f>SUM(B16:B23)</f>
        <v>585</v>
      </c>
      <c r="C24" s="68">
        <f>SUM(C14:C23)</f>
        <v>42</v>
      </c>
      <c r="D24" s="68"/>
      <c r="E24" s="447"/>
    </row>
    <row r="25" spans="1:5" ht="15">
      <c r="A25" s="10"/>
      <c r="B25" s="95"/>
      <c r="C25" s="10"/>
      <c r="D25" s="10"/>
      <c r="E25" s="446"/>
    </row>
    <row r="26" spans="1:5" ht="21">
      <c r="A26" s="13" t="s">
        <v>10</v>
      </c>
      <c r="B26" s="69"/>
      <c r="C26" s="69">
        <f>(C10-C24)</f>
        <v>-42</v>
      </c>
      <c r="D26" s="4"/>
      <c r="E26" s="45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5" max="5" width="12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141</v>
      </c>
      <c r="B3" s="3"/>
      <c r="C3" s="3"/>
      <c r="D3" s="3"/>
      <c r="E3" s="3"/>
    </row>
    <row r="4" spans="1:5" ht="15">
      <c r="A4" s="17">
        <v>41236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71" t="s">
        <v>142</v>
      </c>
      <c r="B8" s="72">
        <v>250</v>
      </c>
      <c r="C8" s="73"/>
      <c r="D8" s="74"/>
      <c r="E8" s="82"/>
    </row>
    <row r="9" spans="1:5" ht="15">
      <c r="A9" s="10"/>
      <c r="B9" s="74"/>
      <c r="C9" s="74"/>
      <c r="D9" s="74"/>
      <c r="E9" s="82"/>
    </row>
    <row r="10" spans="1:5" ht="15">
      <c r="A10" s="10"/>
      <c r="B10" s="74"/>
      <c r="C10" s="74"/>
      <c r="D10" s="74"/>
      <c r="E10" s="82"/>
    </row>
    <row r="11" spans="1:5" ht="15">
      <c r="A11" s="75" t="s">
        <v>7</v>
      </c>
      <c r="B11" s="76">
        <v>250</v>
      </c>
      <c r="C11" s="76"/>
      <c r="D11" s="76"/>
      <c r="E11" s="75"/>
    </row>
    <row r="12" spans="1:5" ht="15">
      <c r="A12" s="21"/>
      <c r="B12" s="21"/>
      <c r="C12" s="21"/>
      <c r="D12" s="21"/>
      <c r="E12" s="21"/>
    </row>
    <row r="13" spans="1:5" ht="21">
      <c r="A13" s="77" t="s">
        <v>8</v>
      </c>
      <c r="B13" s="78"/>
      <c r="C13" s="78"/>
      <c r="D13" s="78"/>
      <c r="E13" s="78"/>
    </row>
    <row r="14" spans="1:5" ht="15">
      <c r="A14" s="79" t="s">
        <v>2</v>
      </c>
      <c r="B14" s="79"/>
      <c r="C14" s="79"/>
      <c r="D14" s="79"/>
      <c r="E14" s="79"/>
    </row>
    <row r="15" spans="1:5" ht="15">
      <c r="A15" s="87" t="s">
        <v>143</v>
      </c>
      <c r="B15" s="80">
        <v>75</v>
      </c>
      <c r="C15" s="97"/>
      <c r="D15" s="74"/>
      <c r="E15" s="78"/>
    </row>
    <row r="16" spans="1:5" ht="15">
      <c r="A16" s="78" t="s">
        <v>144</v>
      </c>
      <c r="B16" s="80">
        <v>175</v>
      </c>
      <c r="C16" s="72"/>
      <c r="D16" s="74"/>
      <c r="E16" s="12"/>
    </row>
    <row r="17" spans="1:5" ht="15">
      <c r="A17" s="78" t="s">
        <v>145</v>
      </c>
      <c r="B17" s="80">
        <v>100</v>
      </c>
      <c r="C17" s="72"/>
      <c r="D17" s="74"/>
      <c r="E17" s="12"/>
    </row>
    <row r="18" spans="1:5" ht="15">
      <c r="A18" s="82" t="s">
        <v>146</v>
      </c>
      <c r="B18" s="80">
        <v>200</v>
      </c>
      <c r="C18" s="72"/>
      <c r="D18" s="74"/>
      <c r="E18" s="10"/>
    </row>
    <row r="19" spans="1:5" ht="15">
      <c r="A19" s="82"/>
      <c r="B19" s="80"/>
      <c r="C19" s="72"/>
      <c r="D19" s="74"/>
      <c r="E19" s="82"/>
    </row>
    <row r="20" spans="1:5" ht="15">
      <c r="A20" s="83"/>
      <c r="B20" s="80"/>
      <c r="C20" s="72"/>
      <c r="D20" s="74"/>
      <c r="E20" s="82"/>
    </row>
    <row r="21" spans="1:5" ht="15">
      <c r="A21" s="82"/>
      <c r="B21" s="80"/>
      <c r="C21" s="72"/>
      <c r="D21" s="74"/>
      <c r="E21" s="10"/>
    </row>
    <row r="22" spans="1:5" ht="15">
      <c r="A22" s="82"/>
      <c r="B22" s="80"/>
      <c r="C22" s="72"/>
      <c r="D22" s="74"/>
      <c r="E22" s="10"/>
    </row>
    <row r="23" spans="1:5" ht="15">
      <c r="A23" s="10"/>
      <c r="B23" s="80"/>
      <c r="C23" s="72"/>
      <c r="D23" s="74"/>
      <c r="E23" s="10"/>
    </row>
    <row r="24" spans="1:5" ht="15">
      <c r="A24" s="82"/>
      <c r="B24" s="72"/>
      <c r="C24" s="72"/>
      <c r="D24" s="74"/>
      <c r="E24" s="82"/>
    </row>
    <row r="25" spans="1:5" ht="15">
      <c r="A25" s="24"/>
      <c r="B25" s="72"/>
      <c r="C25" s="72"/>
      <c r="D25" s="74"/>
      <c r="E25" s="82"/>
    </row>
    <row r="26" spans="1:5" ht="15">
      <c r="A26" s="82"/>
      <c r="B26" s="80"/>
      <c r="C26" s="72"/>
      <c r="D26" s="74"/>
      <c r="E26" s="82"/>
    </row>
    <row r="27" spans="1:5" ht="15">
      <c r="A27" s="10"/>
      <c r="B27" s="80"/>
      <c r="C27" s="72"/>
      <c r="D27" s="74"/>
      <c r="E27" s="82"/>
    </row>
    <row r="28" spans="1:5" ht="15">
      <c r="A28" s="10"/>
      <c r="B28" s="80"/>
      <c r="C28" s="10"/>
      <c r="D28" s="74"/>
      <c r="E28" s="10"/>
    </row>
    <row r="29" spans="1:5" ht="15">
      <c r="A29" s="75" t="s">
        <v>9</v>
      </c>
      <c r="B29" s="76">
        <v>550</v>
      </c>
      <c r="C29" s="76"/>
      <c r="D29" s="76"/>
      <c r="E29" s="75"/>
    </row>
    <row r="30" spans="1:5" ht="15">
      <c r="A30" s="82"/>
      <c r="B30" s="82"/>
      <c r="C30" s="82"/>
      <c r="D30" s="82"/>
      <c r="E30" s="82"/>
    </row>
    <row r="31" spans="1:5" ht="15">
      <c r="A31" s="84" t="s">
        <v>10</v>
      </c>
      <c r="B31" s="85">
        <v>-300</v>
      </c>
      <c r="C31" s="85"/>
      <c r="D31" s="86"/>
      <c r="E31" s="8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5" max="5" width="47.57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147</v>
      </c>
      <c r="B3" s="3"/>
      <c r="C3" s="3"/>
      <c r="D3" s="3"/>
      <c r="E3" s="3"/>
    </row>
    <row r="4" spans="1:5" ht="15">
      <c r="A4" s="17">
        <v>41236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71" t="s">
        <v>116</v>
      </c>
      <c r="B8" s="72">
        <v>600</v>
      </c>
      <c r="C8" s="73"/>
      <c r="D8" s="74"/>
      <c r="E8" s="82"/>
    </row>
    <row r="9" spans="1:5" ht="15">
      <c r="A9" s="10" t="s">
        <v>148</v>
      </c>
      <c r="B9" s="74">
        <v>250</v>
      </c>
      <c r="C9" s="74"/>
      <c r="D9" s="74"/>
      <c r="E9" s="82"/>
    </row>
    <row r="10" spans="1:5" ht="15">
      <c r="A10" s="10"/>
      <c r="B10" s="74"/>
      <c r="C10" s="74"/>
      <c r="D10" s="74"/>
      <c r="E10" s="82"/>
    </row>
    <row r="11" spans="1:5" ht="15">
      <c r="A11" s="75" t="s">
        <v>7</v>
      </c>
      <c r="B11" s="76">
        <v>850</v>
      </c>
      <c r="C11" s="76"/>
      <c r="D11" s="76"/>
      <c r="E11" s="75"/>
    </row>
    <row r="12" spans="1:5" ht="15">
      <c r="A12" s="21"/>
      <c r="B12" s="21"/>
      <c r="C12" s="21"/>
      <c r="D12" s="21"/>
      <c r="E12" s="21"/>
    </row>
    <row r="13" spans="1:5" ht="21">
      <c r="A13" s="77" t="s">
        <v>8</v>
      </c>
      <c r="B13" s="78"/>
      <c r="C13" s="78"/>
      <c r="D13" s="78"/>
      <c r="E13" s="78"/>
    </row>
    <row r="14" spans="1:5" ht="15">
      <c r="A14" s="79" t="s">
        <v>2</v>
      </c>
      <c r="B14" s="79"/>
      <c r="C14" s="79"/>
      <c r="D14" s="79"/>
      <c r="E14" s="79"/>
    </row>
    <row r="15" spans="1:5" ht="15">
      <c r="A15" s="87" t="s">
        <v>149</v>
      </c>
      <c r="B15" s="80">
        <v>150</v>
      </c>
      <c r="C15" s="97"/>
      <c r="D15" s="74"/>
      <c r="E15" s="78" t="s">
        <v>150</v>
      </c>
    </row>
    <row r="16" spans="1:5" ht="15">
      <c r="A16" s="78" t="s">
        <v>151</v>
      </c>
      <c r="B16" s="80">
        <v>150</v>
      </c>
      <c r="C16" s="72"/>
      <c r="D16" s="74"/>
      <c r="E16" s="12" t="s">
        <v>152</v>
      </c>
    </row>
    <row r="17" spans="1:5" ht="15">
      <c r="A17" s="78" t="s">
        <v>153</v>
      </c>
      <c r="B17" s="80">
        <v>100</v>
      </c>
      <c r="C17" s="72"/>
      <c r="D17" s="74"/>
      <c r="E17" s="12" t="s">
        <v>154</v>
      </c>
    </row>
    <row r="18" spans="1:5" ht="15">
      <c r="A18" s="82" t="s">
        <v>155</v>
      </c>
      <c r="B18" s="80">
        <v>100</v>
      </c>
      <c r="C18" s="72"/>
      <c r="D18" s="74"/>
      <c r="E18" s="10" t="s">
        <v>156</v>
      </c>
    </row>
    <row r="19" spans="1:5" ht="15">
      <c r="A19" s="82" t="s">
        <v>157</v>
      </c>
      <c r="B19" s="80">
        <v>60</v>
      </c>
      <c r="C19" s="72"/>
      <c r="D19" s="74"/>
      <c r="E19" s="82" t="s">
        <v>158</v>
      </c>
    </row>
    <row r="20" spans="1:5" ht="15">
      <c r="A20" s="71" t="s">
        <v>159</v>
      </c>
      <c r="B20" s="80">
        <v>180</v>
      </c>
      <c r="C20" s="72"/>
      <c r="D20" s="74"/>
      <c r="E20" s="82" t="s">
        <v>160</v>
      </c>
    </row>
    <row r="21" spans="1:5" ht="15">
      <c r="A21" s="82" t="s">
        <v>161</v>
      </c>
      <c r="B21" s="80">
        <v>100</v>
      </c>
      <c r="C21" s="72"/>
      <c r="D21" s="74"/>
      <c r="E21" s="10" t="s">
        <v>162</v>
      </c>
    </row>
    <row r="22" spans="1:5" ht="15">
      <c r="A22" s="82"/>
      <c r="B22" s="80"/>
      <c r="C22" s="72"/>
      <c r="D22" s="74"/>
      <c r="E22" s="10"/>
    </row>
    <row r="23" spans="1:5" ht="15">
      <c r="A23" s="10"/>
      <c r="B23" s="80"/>
      <c r="C23" s="72"/>
      <c r="D23" s="74"/>
      <c r="E23" s="10"/>
    </row>
    <row r="24" spans="1:5" ht="15">
      <c r="A24" s="82"/>
      <c r="B24" s="72"/>
      <c r="C24" s="72"/>
      <c r="D24" s="74"/>
      <c r="E24" s="82"/>
    </row>
    <row r="25" spans="1:5" ht="15">
      <c r="A25" s="24"/>
      <c r="B25" s="72"/>
      <c r="C25" s="72"/>
      <c r="D25" s="74"/>
      <c r="E25" s="82"/>
    </row>
    <row r="26" spans="1:5" ht="15">
      <c r="A26" s="82"/>
      <c r="B26" s="80"/>
      <c r="C26" s="72"/>
      <c r="D26" s="74"/>
      <c r="E26" s="82"/>
    </row>
    <row r="27" spans="1:5" ht="15">
      <c r="A27" s="10"/>
      <c r="B27" s="80"/>
      <c r="C27" s="72"/>
      <c r="D27" s="74"/>
      <c r="E27" s="82"/>
    </row>
    <row r="28" spans="1:5" ht="15">
      <c r="A28" s="10"/>
      <c r="B28" s="80"/>
      <c r="C28" s="10"/>
      <c r="D28" s="74"/>
      <c r="E28" s="10"/>
    </row>
    <row r="29" spans="1:5" ht="15">
      <c r="A29" s="75" t="s">
        <v>9</v>
      </c>
      <c r="B29" s="76">
        <v>840</v>
      </c>
      <c r="C29" s="76"/>
      <c r="D29" s="76"/>
      <c r="E29" s="75"/>
    </row>
    <row r="30" spans="1:5" ht="15">
      <c r="A30" s="82"/>
      <c r="B30" s="82"/>
      <c r="C30" s="82"/>
      <c r="D30" s="82"/>
      <c r="E30" s="82"/>
    </row>
    <row r="31" spans="1:5" ht="15">
      <c r="A31" s="84" t="s">
        <v>10</v>
      </c>
      <c r="B31" s="85">
        <f>B11-B29</f>
        <v>10</v>
      </c>
      <c r="C31" s="85">
        <f>C11-C29</f>
        <v>0</v>
      </c>
      <c r="D31" s="86"/>
      <c r="E31" s="8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D29" sqref="D29"/>
    </sheetView>
  </sheetViews>
  <sheetFormatPr defaultColWidth="9.140625" defaultRowHeight="15"/>
  <cols>
    <col min="1" max="1" width="47.421875" style="0" bestFit="1" customWidth="1"/>
    <col min="2" max="2" width="11.57421875" style="0" bestFit="1" customWidth="1"/>
    <col min="3" max="3" width="10.57421875" style="0" bestFit="1" customWidth="1"/>
    <col min="4" max="4" width="11.57421875" style="0" bestFit="1" customWidth="1"/>
    <col min="5" max="5" width="57.1406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163</v>
      </c>
      <c r="B3" s="3"/>
      <c r="C3" s="3"/>
      <c r="D3" s="3"/>
      <c r="E3" s="3"/>
    </row>
    <row r="4" spans="1:5" ht="15">
      <c r="A4" s="98">
        <v>41579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/>
      <c r="B8" s="14"/>
      <c r="C8" s="14"/>
      <c r="D8" s="14">
        <f>C8-B8</f>
        <v>0</v>
      </c>
      <c r="E8" s="10"/>
    </row>
    <row r="9" spans="1:5" ht="15">
      <c r="A9" s="10"/>
      <c r="B9" s="14"/>
      <c r="C9" s="14"/>
      <c r="D9" s="14">
        <f aca="true" t="shared" si="0" ref="D9:D15">C9-B9</f>
        <v>0</v>
      </c>
      <c r="E9" s="10"/>
    </row>
    <row r="10" spans="1:5" ht="15">
      <c r="A10" s="10"/>
      <c r="B10" s="14"/>
      <c r="C10" s="14"/>
      <c r="D10" s="14">
        <f t="shared" si="0"/>
        <v>0</v>
      </c>
      <c r="E10" s="10"/>
    </row>
    <row r="11" spans="1:5" ht="15">
      <c r="A11" s="10"/>
      <c r="B11" s="14"/>
      <c r="C11" s="14"/>
      <c r="D11" s="14">
        <f t="shared" si="0"/>
        <v>0</v>
      </c>
      <c r="E11" s="10"/>
    </row>
    <row r="12" spans="1:5" ht="15">
      <c r="A12" s="10"/>
      <c r="B12" s="14"/>
      <c r="C12" s="14"/>
      <c r="D12" s="14">
        <f t="shared" si="0"/>
        <v>0</v>
      </c>
      <c r="E12" s="10"/>
    </row>
    <row r="13" spans="1:5" ht="15">
      <c r="A13" s="10"/>
      <c r="B13" s="14"/>
      <c r="C13" s="14"/>
      <c r="D13" s="14">
        <f t="shared" si="0"/>
        <v>0</v>
      </c>
      <c r="E13" s="10"/>
    </row>
    <row r="14" spans="1:5" ht="15">
      <c r="A14" s="10"/>
      <c r="B14" s="14"/>
      <c r="C14" s="14"/>
      <c r="D14" s="14">
        <f t="shared" si="0"/>
        <v>0</v>
      </c>
      <c r="E14" s="10"/>
    </row>
    <row r="15" spans="1:5" ht="15">
      <c r="A15" s="10"/>
      <c r="B15" s="14"/>
      <c r="C15" s="14"/>
      <c r="D15" s="14">
        <f t="shared" si="0"/>
        <v>0</v>
      </c>
      <c r="E15" s="10"/>
    </row>
    <row r="16" spans="1:5" ht="15">
      <c r="A16" s="5" t="s">
        <v>7</v>
      </c>
      <c r="B16" s="15">
        <f>SUM(B8:B15)</f>
        <v>0</v>
      </c>
      <c r="C16" s="15">
        <f>SUM(C8:C15)</f>
        <v>0</v>
      </c>
      <c r="D16" s="15">
        <f>SUM(D8:D15)</f>
        <v>0</v>
      </c>
      <c r="E16" s="5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164</v>
      </c>
      <c r="B20" s="14">
        <v>2495.32</v>
      </c>
      <c r="C20" s="14"/>
      <c r="D20" s="14">
        <f>C20-B20</f>
        <v>-2495.32</v>
      </c>
      <c r="E20" s="10" t="s">
        <v>165</v>
      </c>
    </row>
    <row r="21" spans="1:5" ht="15">
      <c r="A21" s="10" t="s">
        <v>166</v>
      </c>
      <c r="B21" s="14">
        <v>1000</v>
      </c>
      <c r="C21" s="14">
        <v>289.99</v>
      </c>
      <c r="D21" s="14"/>
      <c r="E21" s="10" t="s">
        <v>167</v>
      </c>
    </row>
    <row r="22" spans="1:5" ht="15">
      <c r="A22" s="10" t="s">
        <v>1193</v>
      </c>
      <c r="B22" s="14">
        <v>2337.62</v>
      </c>
      <c r="C22" s="14">
        <v>2337.62</v>
      </c>
      <c r="D22" s="14">
        <f aca="true" t="shared" si="1" ref="D22:D28">C22-B22</f>
        <v>0</v>
      </c>
      <c r="E22" s="418" t="s">
        <v>1194</v>
      </c>
    </row>
    <row r="23" spans="1:5" ht="15">
      <c r="A23" s="207" t="s">
        <v>1192</v>
      </c>
      <c r="B23" s="348">
        <v>1665.34</v>
      </c>
      <c r="C23" s="348">
        <v>1665.34</v>
      </c>
      <c r="D23" s="348"/>
      <c r="E23" s="419"/>
    </row>
    <row r="24" spans="1:5" ht="15">
      <c r="A24" s="10" t="s">
        <v>168</v>
      </c>
      <c r="B24" s="14">
        <v>561.48</v>
      </c>
      <c r="C24" s="14">
        <v>561.48</v>
      </c>
      <c r="D24" s="14">
        <f t="shared" si="1"/>
        <v>0</v>
      </c>
      <c r="E24" s="419"/>
    </row>
    <row r="25" spans="1:5" ht="15">
      <c r="A25" s="10" t="s">
        <v>169</v>
      </c>
      <c r="B25" s="14">
        <v>139.23</v>
      </c>
      <c r="C25" s="14">
        <v>139.23</v>
      </c>
      <c r="D25" s="14">
        <f t="shared" si="1"/>
        <v>0</v>
      </c>
      <c r="E25" s="419"/>
    </row>
    <row r="26" spans="1:5" ht="15">
      <c r="A26" s="10" t="s">
        <v>170</v>
      </c>
      <c r="B26" s="14">
        <v>868.3</v>
      </c>
      <c r="C26" s="14">
        <v>868.3</v>
      </c>
      <c r="D26" s="14">
        <f t="shared" si="1"/>
        <v>0</v>
      </c>
      <c r="E26" s="419"/>
    </row>
    <row r="27" spans="1:5" ht="15">
      <c r="A27" s="10" t="s">
        <v>171</v>
      </c>
      <c r="B27" s="14">
        <v>1160.59</v>
      </c>
      <c r="C27" s="14">
        <v>1160.59</v>
      </c>
      <c r="D27" s="14">
        <f t="shared" si="1"/>
        <v>0</v>
      </c>
      <c r="E27" s="420"/>
    </row>
    <row r="28" spans="1:5" ht="15">
      <c r="A28" s="10" t="s">
        <v>172</v>
      </c>
      <c r="B28" s="14">
        <v>1507.53</v>
      </c>
      <c r="C28" s="14">
        <v>191.73</v>
      </c>
      <c r="D28" s="14">
        <f t="shared" si="1"/>
        <v>-1315.8</v>
      </c>
      <c r="E28" s="10" t="s">
        <v>173</v>
      </c>
    </row>
    <row r="29" spans="1:5" ht="15">
      <c r="A29" s="10" t="s">
        <v>174</v>
      </c>
      <c r="B29" s="14">
        <v>1106.21</v>
      </c>
      <c r="C29" s="14">
        <v>211.87</v>
      </c>
      <c r="D29" s="14">
        <f>C29-B29</f>
        <v>-894.34</v>
      </c>
      <c r="E29" s="10" t="s">
        <v>108</v>
      </c>
    </row>
    <row r="30" spans="1:5" ht="15">
      <c r="A30" s="5" t="s">
        <v>9</v>
      </c>
      <c r="B30" s="15">
        <f>SUM(B20:B29)</f>
        <v>12841.619999999999</v>
      </c>
      <c r="C30" s="15">
        <f>SUM(C20:C29)</f>
        <v>7426.15</v>
      </c>
      <c r="D30" s="15">
        <f>SUM(D20:D29)</f>
        <v>-4705.46</v>
      </c>
      <c r="E30" s="5"/>
    </row>
    <row r="31" spans="1:5" ht="15">
      <c r="A31" s="10"/>
      <c r="B31" s="10"/>
      <c r="C31" s="10"/>
      <c r="D31" s="10"/>
      <c r="E31" s="10"/>
    </row>
    <row r="32" spans="1:5" ht="21">
      <c r="A32" s="13" t="s">
        <v>10</v>
      </c>
      <c r="B32" s="16">
        <f>B16-B30</f>
        <v>-12841.619999999999</v>
      </c>
      <c r="C32" s="16">
        <f>C16-C30</f>
        <v>-7426.15</v>
      </c>
      <c r="D32" s="4"/>
      <c r="E32" s="4"/>
    </row>
  </sheetData>
  <sheetProtection/>
  <mergeCells count="1">
    <mergeCell ref="E22:E2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7">
      <selection activeCell="F66" sqref="F66"/>
    </sheetView>
  </sheetViews>
  <sheetFormatPr defaultColWidth="9.140625" defaultRowHeight="15"/>
  <cols>
    <col min="1" max="2" width="7.421875" style="0" bestFit="1" customWidth="1"/>
    <col min="3" max="3" width="36.00390625" style="0" bestFit="1" customWidth="1"/>
    <col min="4" max="4" width="19.00390625" style="0" bestFit="1" customWidth="1"/>
    <col min="5" max="5" width="8.140625" style="0" bestFit="1" customWidth="1"/>
    <col min="6" max="6" width="69.8515625" style="0" bestFit="1" customWidth="1"/>
  </cols>
  <sheetData>
    <row r="1" spans="1:6" ht="15">
      <c r="A1" s="207" t="s">
        <v>1195</v>
      </c>
      <c r="B1" s="207" t="s">
        <v>871</v>
      </c>
      <c r="C1" s="207" t="s">
        <v>1196</v>
      </c>
      <c r="D1" s="207" t="s">
        <v>1197</v>
      </c>
      <c r="E1" s="207" t="s">
        <v>1198</v>
      </c>
      <c r="F1" s="207" t="s">
        <v>600</v>
      </c>
    </row>
    <row r="2" spans="1:6" ht="15">
      <c r="A2">
        <v>6083</v>
      </c>
      <c r="B2" s="372">
        <v>41395</v>
      </c>
      <c r="C2" t="s">
        <v>1199</v>
      </c>
      <c r="D2" t="s">
        <v>1200</v>
      </c>
      <c r="E2">
        <v>40</v>
      </c>
      <c r="F2" t="s">
        <v>1201</v>
      </c>
    </row>
    <row r="3" spans="1:6" ht="15">
      <c r="A3">
        <v>6084</v>
      </c>
      <c r="B3" s="372">
        <v>41395</v>
      </c>
      <c r="C3" t="s">
        <v>1202</v>
      </c>
      <c r="D3" t="s">
        <v>1200</v>
      </c>
      <c r="E3">
        <v>15</v>
      </c>
      <c r="F3" t="s">
        <v>1203</v>
      </c>
    </row>
    <row r="4" spans="1:6" ht="15">
      <c r="A4">
        <v>6085</v>
      </c>
      <c r="B4" s="372">
        <v>41395</v>
      </c>
      <c r="C4" t="s">
        <v>1204</v>
      </c>
      <c r="D4" t="s">
        <v>784</v>
      </c>
      <c r="E4">
        <v>145.5</v>
      </c>
      <c r="F4" t="s">
        <v>1205</v>
      </c>
    </row>
    <row r="5" spans="1:6" ht="15">
      <c r="A5">
        <v>6086</v>
      </c>
      <c r="B5" s="372">
        <v>41395</v>
      </c>
      <c r="C5" t="s">
        <v>1206</v>
      </c>
      <c r="D5" t="s">
        <v>1207</v>
      </c>
      <c r="E5" t="s">
        <v>1208</v>
      </c>
      <c r="F5" t="s">
        <v>1209</v>
      </c>
    </row>
    <row r="6" spans="1:6" ht="15">
      <c r="A6">
        <v>6087</v>
      </c>
      <c r="B6" s="372">
        <v>41395</v>
      </c>
      <c r="C6" t="s">
        <v>1210</v>
      </c>
      <c r="D6" t="s">
        <v>1108</v>
      </c>
      <c r="E6">
        <v>500</v>
      </c>
      <c r="F6" t="s">
        <v>1211</v>
      </c>
    </row>
    <row r="7" spans="1:6" ht="15">
      <c r="A7" s="373">
        <v>6088</v>
      </c>
      <c r="B7" s="374">
        <v>41395</v>
      </c>
      <c r="C7" s="373" t="s">
        <v>1212</v>
      </c>
      <c r="D7" s="373" t="s">
        <v>1213</v>
      </c>
      <c r="E7" s="373">
        <v>43.04</v>
      </c>
      <c r="F7" s="373" t="s">
        <v>1214</v>
      </c>
    </row>
    <row r="8" spans="1:6" ht="15">
      <c r="A8">
        <v>6089</v>
      </c>
      <c r="B8" s="372">
        <v>41395</v>
      </c>
      <c r="C8" t="s">
        <v>1215</v>
      </c>
      <c r="D8" t="s">
        <v>1216</v>
      </c>
      <c r="E8">
        <v>484.98</v>
      </c>
      <c r="F8" t="s">
        <v>1217</v>
      </c>
    </row>
    <row r="9" spans="1:6" ht="15">
      <c r="A9">
        <v>6090</v>
      </c>
      <c r="B9" s="372">
        <v>41395</v>
      </c>
      <c r="C9" t="s">
        <v>1218</v>
      </c>
      <c r="D9" t="s">
        <v>1200</v>
      </c>
      <c r="E9">
        <v>60</v>
      </c>
      <c r="F9" t="s">
        <v>1219</v>
      </c>
    </row>
    <row r="10" spans="1:6" ht="15">
      <c r="A10">
        <v>6091</v>
      </c>
      <c r="B10" s="372">
        <v>41395</v>
      </c>
      <c r="C10" t="s">
        <v>1220</v>
      </c>
      <c r="D10" t="s">
        <v>784</v>
      </c>
      <c r="E10">
        <v>89.33</v>
      </c>
      <c r="F10" t="s">
        <v>1205</v>
      </c>
    </row>
    <row r="11" spans="1:6" ht="15">
      <c r="A11">
        <v>6092</v>
      </c>
      <c r="B11" s="372">
        <v>41395</v>
      </c>
      <c r="C11" t="s">
        <v>1221</v>
      </c>
      <c r="D11" t="s">
        <v>1200</v>
      </c>
      <c r="E11">
        <v>15</v>
      </c>
      <c r="F11" t="s">
        <v>1203</v>
      </c>
    </row>
    <row r="12" spans="1:6" ht="15">
      <c r="A12">
        <v>6093</v>
      </c>
      <c r="B12" s="372">
        <v>41395</v>
      </c>
      <c r="C12" t="s">
        <v>1222</v>
      </c>
      <c r="D12" t="s">
        <v>1223</v>
      </c>
      <c r="E12">
        <v>20</v>
      </c>
      <c r="F12" t="s">
        <v>1224</v>
      </c>
    </row>
    <row r="13" spans="1:6" ht="15">
      <c r="A13">
        <v>6094</v>
      </c>
      <c r="B13" s="372">
        <v>41395</v>
      </c>
      <c r="C13" t="s">
        <v>1225</v>
      </c>
      <c r="D13" t="s">
        <v>1226</v>
      </c>
      <c r="E13">
        <v>75</v>
      </c>
      <c r="F13" t="s">
        <v>1227</v>
      </c>
    </row>
    <row r="14" spans="1:6" ht="15">
      <c r="A14">
        <v>6095</v>
      </c>
      <c r="B14" s="372">
        <v>41395</v>
      </c>
      <c r="C14" t="s">
        <v>1228</v>
      </c>
      <c r="D14" t="s">
        <v>1216</v>
      </c>
      <c r="E14">
        <v>400</v>
      </c>
      <c r="F14" t="s">
        <v>1229</v>
      </c>
    </row>
    <row r="15" spans="1:6" ht="15">
      <c r="A15">
        <v>6096</v>
      </c>
      <c r="B15" s="372">
        <v>41395</v>
      </c>
      <c r="C15" t="s">
        <v>1230</v>
      </c>
      <c r="D15" t="s">
        <v>1231</v>
      </c>
      <c r="E15">
        <v>660.28</v>
      </c>
      <c r="F15" t="s">
        <v>1232</v>
      </c>
    </row>
    <row r="16" spans="1:6" ht="15">
      <c r="A16">
        <v>6097</v>
      </c>
      <c r="B16" s="372">
        <v>41395</v>
      </c>
      <c r="C16" t="s">
        <v>1233</v>
      </c>
      <c r="D16" t="s">
        <v>1234</v>
      </c>
      <c r="E16">
        <v>48.73</v>
      </c>
      <c r="F16" t="s">
        <v>1235</v>
      </c>
    </row>
    <row r="17" spans="1:6" ht="15">
      <c r="A17">
        <v>6098</v>
      </c>
      <c r="B17" s="372">
        <v>41395</v>
      </c>
      <c r="C17" t="s">
        <v>1236</v>
      </c>
      <c r="D17" t="s">
        <v>1237</v>
      </c>
      <c r="E17" t="s">
        <v>1238</v>
      </c>
      <c r="F17" t="s">
        <v>1239</v>
      </c>
    </row>
    <row r="18" spans="1:6" ht="15">
      <c r="A18">
        <v>6099</v>
      </c>
      <c r="B18" s="372">
        <v>41395</v>
      </c>
      <c r="C18" t="s">
        <v>1240</v>
      </c>
      <c r="D18" t="s">
        <v>1200</v>
      </c>
      <c r="E18">
        <v>731.24</v>
      </c>
      <c r="F18" t="s">
        <v>105</v>
      </c>
    </row>
    <row r="19" spans="1:6" ht="15">
      <c r="A19">
        <v>6100</v>
      </c>
      <c r="B19" s="372">
        <v>41395</v>
      </c>
      <c r="C19" t="s">
        <v>1241</v>
      </c>
      <c r="D19" t="s">
        <v>1223</v>
      </c>
      <c r="E19">
        <v>1363.22</v>
      </c>
      <c r="F19" t="s">
        <v>1242</v>
      </c>
    </row>
    <row r="20" spans="1:6" ht="15">
      <c r="A20">
        <v>6101</v>
      </c>
      <c r="B20" s="372">
        <v>41395</v>
      </c>
      <c r="C20" t="s">
        <v>1243</v>
      </c>
      <c r="D20" t="s">
        <v>1244</v>
      </c>
      <c r="E20">
        <v>140</v>
      </c>
      <c r="F20" t="s">
        <v>1245</v>
      </c>
    </row>
    <row r="21" spans="1:6" ht="15">
      <c r="A21">
        <v>6102</v>
      </c>
      <c r="B21" s="372">
        <v>41395</v>
      </c>
      <c r="C21" t="s">
        <v>1246</v>
      </c>
      <c r="D21" t="s">
        <v>1051</v>
      </c>
      <c r="E21">
        <v>78.11</v>
      </c>
      <c r="F21" t="s">
        <v>1247</v>
      </c>
    </row>
    <row r="22" spans="1:6" ht="15">
      <c r="A22">
        <v>6103</v>
      </c>
      <c r="B22" s="372">
        <v>41400</v>
      </c>
      <c r="C22" t="s">
        <v>1248</v>
      </c>
      <c r="D22" t="s">
        <v>1249</v>
      </c>
      <c r="E22">
        <v>400</v>
      </c>
      <c r="F22" t="s">
        <v>1250</v>
      </c>
    </row>
    <row r="23" spans="1:6" ht="15">
      <c r="A23">
        <v>6104</v>
      </c>
      <c r="B23" s="372">
        <v>41400</v>
      </c>
      <c r="C23" t="s">
        <v>1251</v>
      </c>
      <c r="D23" t="s">
        <v>1216</v>
      </c>
      <c r="E23">
        <v>1250</v>
      </c>
      <c r="F23" t="s">
        <v>1252</v>
      </c>
    </row>
    <row r="24" spans="1:6" ht="15">
      <c r="A24">
        <v>6105</v>
      </c>
      <c r="B24" s="372">
        <v>41400</v>
      </c>
      <c r="C24" t="s">
        <v>1253</v>
      </c>
      <c r="D24" t="s">
        <v>1108</v>
      </c>
      <c r="E24">
        <v>52.12</v>
      </c>
      <c r="F24" t="s">
        <v>1254</v>
      </c>
    </row>
    <row r="25" spans="1:6" ht="15">
      <c r="A25" s="373">
        <v>6106</v>
      </c>
      <c r="B25" s="374">
        <v>41400</v>
      </c>
      <c r="C25" s="373" t="s">
        <v>1212</v>
      </c>
      <c r="D25" s="373" t="s">
        <v>1213</v>
      </c>
      <c r="E25" s="373">
        <v>478.17</v>
      </c>
      <c r="F25" s="373" t="s">
        <v>1255</v>
      </c>
    </row>
    <row r="26" spans="1:6" ht="15">
      <c r="A26">
        <v>6107</v>
      </c>
      <c r="B26" s="372">
        <v>41400</v>
      </c>
      <c r="C26" t="s">
        <v>1256</v>
      </c>
      <c r="D26" t="s">
        <v>1257</v>
      </c>
      <c r="E26">
        <v>74.45</v>
      </c>
      <c r="F26" t="s">
        <v>1258</v>
      </c>
    </row>
    <row r="27" spans="1:6" ht="15">
      <c r="A27">
        <v>6108</v>
      </c>
      <c r="B27" s="372">
        <v>41400</v>
      </c>
      <c r="C27" t="s">
        <v>1259</v>
      </c>
      <c r="D27" t="s">
        <v>1260</v>
      </c>
      <c r="E27">
        <v>100</v>
      </c>
      <c r="F27" t="s">
        <v>1261</v>
      </c>
    </row>
    <row r="28" spans="1:6" ht="15">
      <c r="A28">
        <v>6109</v>
      </c>
      <c r="B28" s="372">
        <v>41400</v>
      </c>
      <c r="C28" t="s">
        <v>1262</v>
      </c>
      <c r="D28" t="s">
        <v>1263</v>
      </c>
      <c r="E28">
        <v>226</v>
      </c>
      <c r="F28" t="s">
        <v>1264</v>
      </c>
    </row>
    <row r="29" spans="1:6" ht="15">
      <c r="A29">
        <v>6110</v>
      </c>
      <c r="B29" s="372">
        <v>41400</v>
      </c>
      <c r="C29" t="s">
        <v>1265</v>
      </c>
      <c r="D29" t="s">
        <v>1207</v>
      </c>
      <c r="E29" t="s">
        <v>1266</v>
      </c>
      <c r="F29" t="s">
        <v>1267</v>
      </c>
    </row>
    <row r="30" spans="1:6" ht="15">
      <c r="A30">
        <v>6111</v>
      </c>
      <c r="B30" s="372">
        <v>41400</v>
      </c>
      <c r="C30" t="s">
        <v>1268</v>
      </c>
      <c r="D30" t="s">
        <v>1269</v>
      </c>
      <c r="E30">
        <v>70.64</v>
      </c>
      <c r="F30" t="s">
        <v>1270</v>
      </c>
    </row>
    <row r="31" spans="1:6" ht="15">
      <c r="A31" s="373">
        <v>6112</v>
      </c>
      <c r="B31" s="374">
        <v>41400</v>
      </c>
      <c r="C31" s="373" t="s">
        <v>1271</v>
      </c>
      <c r="D31" s="373" t="s">
        <v>1213</v>
      </c>
      <c r="E31" s="373">
        <v>684.1</v>
      </c>
      <c r="F31" s="373" t="s">
        <v>1272</v>
      </c>
    </row>
    <row r="32" spans="1:5" ht="15">
      <c r="A32">
        <v>6113</v>
      </c>
      <c r="B32" s="372">
        <v>41400</v>
      </c>
      <c r="C32" t="s">
        <v>1273</v>
      </c>
      <c r="D32" t="s">
        <v>1213</v>
      </c>
      <c r="E32">
        <v>8335.99</v>
      </c>
    </row>
    <row r="33" spans="1:6" ht="15">
      <c r="A33">
        <v>6114</v>
      </c>
      <c r="B33" s="372">
        <v>41400</v>
      </c>
      <c r="C33" t="s">
        <v>1274</v>
      </c>
      <c r="D33" t="s">
        <v>1275</v>
      </c>
      <c r="E33">
        <v>1258.98</v>
      </c>
      <c r="F33" t="s">
        <v>1276</v>
      </c>
    </row>
    <row r="34" spans="1:6" ht="15">
      <c r="A34">
        <v>6115</v>
      </c>
      <c r="B34" t="s">
        <v>1237</v>
      </c>
      <c r="C34" t="s">
        <v>1237</v>
      </c>
      <c r="D34" t="s">
        <v>1237</v>
      </c>
      <c r="E34" t="s">
        <v>1237</v>
      </c>
      <c r="F34" t="s">
        <v>1277</v>
      </c>
    </row>
    <row r="35" spans="1:6" ht="15">
      <c r="A35">
        <v>6116</v>
      </c>
      <c r="B35" t="s">
        <v>1237</v>
      </c>
      <c r="C35" t="s">
        <v>1237</v>
      </c>
      <c r="D35" t="s">
        <v>1237</v>
      </c>
      <c r="E35" t="s">
        <v>1237</v>
      </c>
      <c r="F35" t="s">
        <v>1278</v>
      </c>
    </row>
    <row r="36" spans="1:6" ht="15">
      <c r="A36">
        <v>6117</v>
      </c>
      <c r="B36" t="s">
        <v>1237</v>
      </c>
      <c r="C36" t="s">
        <v>1237</v>
      </c>
      <c r="D36" t="s">
        <v>1237</v>
      </c>
      <c r="E36" t="s">
        <v>1237</v>
      </c>
      <c r="F36" t="s">
        <v>1277</v>
      </c>
    </row>
    <row r="37" spans="1:6" ht="15">
      <c r="A37">
        <v>6118</v>
      </c>
      <c r="B37" t="s">
        <v>1237</v>
      </c>
      <c r="C37" t="s">
        <v>1237</v>
      </c>
      <c r="D37" t="s">
        <v>1237</v>
      </c>
      <c r="E37" t="s">
        <v>1237</v>
      </c>
      <c r="F37" t="s">
        <v>1277</v>
      </c>
    </row>
    <row r="38" spans="1:6" ht="15">
      <c r="A38">
        <v>6119</v>
      </c>
      <c r="B38" t="s">
        <v>1237</v>
      </c>
      <c r="C38" t="s">
        <v>1237</v>
      </c>
      <c r="D38" t="s">
        <v>1237</v>
      </c>
      <c r="E38" t="s">
        <v>1237</v>
      </c>
      <c r="F38" t="s">
        <v>1277</v>
      </c>
    </row>
    <row r="39" spans="1:6" ht="15">
      <c r="A39">
        <v>6120</v>
      </c>
      <c r="B39" t="s">
        <v>1237</v>
      </c>
      <c r="C39" t="s">
        <v>1237</v>
      </c>
      <c r="D39" t="s">
        <v>1237</v>
      </c>
      <c r="E39" t="s">
        <v>1237</v>
      </c>
      <c r="F39" t="s">
        <v>1277</v>
      </c>
    </row>
    <row r="40" spans="1:6" ht="15">
      <c r="A40">
        <v>6121</v>
      </c>
      <c r="B40" t="s">
        <v>1237</v>
      </c>
      <c r="C40" t="s">
        <v>1237</v>
      </c>
      <c r="D40" t="s">
        <v>1237</v>
      </c>
      <c r="E40" t="s">
        <v>1237</v>
      </c>
      <c r="F40" t="s">
        <v>1277</v>
      </c>
    </row>
    <row r="41" spans="1:6" ht="15">
      <c r="A41">
        <v>6122</v>
      </c>
      <c r="B41" s="372">
        <v>41407</v>
      </c>
      <c r="C41" t="s">
        <v>1240</v>
      </c>
      <c r="D41" t="s">
        <v>1279</v>
      </c>
      <c r="E41">
        <v>9248.77</v>
      </c>
      <c r="F41" t="s">
        <v>1280</v>
      </c>
    </row>
    <row r="42" spans="1:6" ht="15">
      <c r="A42" s="373">
        <v>6123</v>
      </c>
      <c r="B42" s="374">
        <v>41425</v>
      </c>
      <c r="C42" s="373" t="s">
        <v>1281</v>
      </c>
      <c r="D42" s="373" t="s">
        <v>1213</v>
      </c>
      <c r="E42" s="373">
        <v>1100.31</v>
      </c>
      <c r="F42" s="373" t="s">
        <v>1282</v>
      </c>
    </row>
    <row r="43" spans="1:6" ht="15">
      <c r="A43">
        <v>6130</v>
      </c>
      <c r="B43" s="372">
        <v>41410</v>
      </c>
      <c r="C43" t="s">
        <v>1283</v>
      </c>
      <c r="D43" t="s">
        <v>1284</v>
      </c>
      <c r="E43">
        <v>459.9</v>
      </c>
      <c r="F43" t="s">
        <v>1285</v>
      </c>
    </row>
    <row r="44" spans="1:6" ht="15">
      <c r="A44">
        <v>6131</v>
      </c>
      <c r="B44" t="s">
        <v>1237</v>
      </c>
      <c r="C44" t="s">
        <v>1266</v>
      </c>
      <c r="D44" t="s">
        <v>1237</v>
      </c>
      <c r="E44" t="s">
        <v>1237</v>
      </c>
      <c r="F44" t="s">
        <v>1277</v>
      </c>
    </row>
    <row r="45" spans="1:6" ht="15">
      <c r="A45">
        <v>6132</v>
      </c>
      <c r="B45" t="s">
        <v>1237</v>
      </c>
      <c r="C45" t="s">
        <v>1266</v>
      </c>
      <c r="D45" t="s">
        <v>1237</v>
      </c>
      <c r="E45" t="s">
        <v>1237</v>
      </c>
      <c r="F45" t="s">
        <v>1277</v>
      </c>
    </row>
    <row r="46" spans="1:6" ht="15">
      <c r="A46">
        <v>6133</v>
      </c>
      <c r="B46" t="s">
        <v>1237</v>
      </c>
      <c r="C46" t="s">
        <v>1266</v>
      </c>
      <c r="D46" t="s">
        <v>1237</v>
      </c>
      <c r="E46" t="s">
        <v>1237</v>
      </c>
      <c r="F46" t="s">
        <v>1277</v>
      </c>
    </row>
    <row r="47" spans="1:6" ht="15">
      <c r="A47">
        <v>6134</v>
      </c>
      <c r="B47" t="s">
        <v>1237</v>
      </c>
      <c r="C47" t="s">
        <v>1266</v>
      </c>
      <c r="D47" t="s">
        <v>1237</v>
      </c>
      <c r="E47" t="s">
        <v>1237</v>
      </c>
      <c r="F47" t="s">
        <v>1286</v>
      </c>
    </row>
    <row r="48" spans="1:6" ht="15">
      <c r="A48">
        <v>6135</v>
      </c>
      <c r="B48" s="372">
        <v>41415</v>
      </c>
      <c r="C48" t="s">
        <v>1287</v>
      </c>
      <c r="D48" t="s">
        <v>1237</v>
      </c>
      <c r="E48" t="s">
        <v>1238</v>
      </c>
      <c r="F48" t="s">
        <v>1288</v>
      </c>
    </row>
    <row r="49" spans="1:6" ht="15">
      <c r="A49">
        <v>6136</v>
      </c>
      <c r="B49" s="372">
        <v>41415</v>
      </c>
      <c r="C49" t="s">
        <v>1289</v>
      </c>
      <c r="D49" t="s">
        <v>1237</v>
      </c>
      <c r="E49" t="s">
        <v>1238</v>
      </c>
      <c r="F49" t="s">
        <v>1290</v>
      </c>
    </row>
    <row r="50" spans="1:6" ht="15">
      <c r="A50">
        <v>6137</v>
      </c>
      <c r="B50" s="372">
        <v>41415</v>
      </c>
      <c r="C50" t="s">
        <v>1291</v>
      </c>
      <c r="D50" t="s">
        <v>1237</v>
      </c>
      <c r="E50" t="s">
        <v>1238</v>
      </c>
      <c r="F50" t="s">
        <v>1292</v>
      </c>
    </row>
    <row r="51" spans="1:6" ht="15">
      <c r="A51">
        <v>6138</v>
      </c>
      <c r="B51" s="372">
        <v>41415</v>
      </c>
      <c r="C51" t="s">
        <v>1222</v>
      </c>
      <c r="D51" t="s">
        <v>1213</v>
      </c>
      <c r="E51">
        <v>276.03</v>
      </c>
      <c r="F51" t="s">
        <v>1293</v>
      </c>
    </row>
    <row r="52" spans="1:6" ht="15">
      <c r="A52">
        <v>6139</v>
      </c>
      <c r="B52" s="372">
        <v>41415</v>
      </c>
      <c r="C52" t="s">
        <v>1230</v>
      </c>
      <c r="D52" t="s">
        <v>1223</v>
      </c>
      <c r="E52">
        <v>3876.96</v>
      </c>
      <c r="F52" t="s">
        <v>1294</v>
      </c>
    </row>
    <row r="53" spans="1:6" ht="15">
      <c r="A53">
        <v>6140</v>
      </c>
      <c r="B53" s="372">
        <v>41415</v>
      </c>
      <c r="C53" t="s">
        <v>1295</v>
      </c>
      <c r="D53" t="s">
        <v>1213</v>
      </c>
      <c r="E53">
        <v>844.55</v>
      </c>
      <c r="F53" t="s">
        <v>1296</v>
      </c>
    </row>
    <row r="54" spans="1:6" ht="15">
      <c r="A54">
        <v>6141</v>
      </c>
      <c r="B54" s="372">
        <v>41415</v>
      </c>
      <c r="C54" t="s">
        <v>1230</v>
      </c>
      <c r="D54" t="s">
        <v>1297</v>
      </c>
      <c r="E54">
        <v>1141.92</v>
      </c>
      <c r="F54" t="s">
        <v>1298</v>
      </c>
    </row>
    <row r="55" spans="1:6" ht="15">
      <c r="A55" s="373">
        <v>6142</v>
      </c>
      <c r="B55" s="374">
        <v>41416</v>
      </c>
      <c r="C55" s="373" t="s">
        <v>1222</v>
      </c>
      <c r="D55" s="373" t="s">
        <v>1213</v>
      </c>
      <c r="E55" s="373">
        <v>32</v>
      </c>
      <c r="F55" s="373" t="s">
        <v>1299</v>
      </c>
    </row>
    <row r="56" spans="1:6" ht="15">
      <c r="A56">
        <v>6143</v>
      </c>
      <c r="B56" s="372">
        <v>41416</v>
      </c>
      <c r="C56" t="s">
        <v>1300</v>
      </c>
      <c r="D56" t="s">
        <v>1213</v>
      </c>
      <c r="E56">
        <v>1331.55</v>
      </c>
      <c r="F56" t="s">
        <v>1301</v>
      </c>
    </row>
    <row r="57" spans="1:6" ht="15">
      <c r="A57">
        <v>6144</v>
      </c>
      <c r="B57" s="372">
        <v>41416</v>
      </c>
      <c r="C57" t="s">
        <v>1302</v>
      </c>
      <c r="D57" t="s">
        <v>1303</v>
      </c>
      <c r="E57">
        <v>73.99</v>
      </c>
      <c r="F57" t="s">
        <v>1304</v>
      </c>
    </row>
    <row r="58" spans="1:6" ht="15">
      <c r="A58">
        <v>6145</v>
      </c>
      <c r="B58" s="372">
        <v>41416</v>
      </c>
      <c r="C58" t="s">
        <v>1305</v>
      </c>
      <c r="D58" t="s">
        <v>1306</v>
      </c>
      <c r="E58">
        <v>555.77</v>
      </c>
      <c r="F58" t="s">
        <v>1307</v>
      </c>
    </row>
    <row r="59" spans="1:6" ht="15">
      <c r="A59">
        <v>6146</v>
      </c>
      <c r="B59" s="372">
        <v>41417</v>
      </c>
      <c r="C59" t="s">
        <v>1308</v>
      </c>
      <c r="D59" t="s">
        <v>1051</v>
      </c>
      <c r="E59">
        <v>400</v>
      </c>
      <c r="F59" t="s">
        <v>1309</v>
      </c>
    </row>
    <row r="60" spans="1:6" ht="15">
      <c r="A60">
        <v>6147</v>
      </c>
      <c r="B60" s="372">
        <v>41418</v>
      </c>
      <c r="C60" t="s">
        <v>1310</v>
      </c>
      <c r="D60" t="s">
        <v>1223</v>
      </c>
      <c r="E60">
        <v>1138.01</v>
      </c>
      <c r="F60" t="s">
        <v>1311</v>
      </c>
    </row>
    <row r="61" spans="1:6" ht="15">
      <c r="A61">
        <v>6148</v>
      </c>
      <c r="B61" s="372">
        <v>41421</v>
      </c>
      <c r="C61" t="s">
        <v>1312</v>
      </c>
      <c r="D61" t="s">
        <v>1313</v>
      </c>
      <c r="E61">
        <v>531.18</v>
      </c>
      <c r="F61" t="s">
        <v>1314</v>
      </c>
    </row>
    <row r="62" spans="1:6" ht="15">
      <c r="A62" s="375">
        <v>6149</v>
      </c>
      <c r="B62" s="376">
        <v>41424</v>
      </c>
      <c r="C62" s="375" t="s">
        <v>1315</v>
      </c>
      <c r="D62" s="375" t="s">
        <v>1213</v>
      </c>
      <c r="E62" s="375">
        <v>628.61</v>
      </c>
      <c r="F62" s="375" t="s">
        <v>1316</v>
      </c>
    </row>
    <row r="64" ht="15">
      <c r="E64">
        <f>SUM(E7,E25,E31,E42,E55)</f>
        <v>2337.62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4" sqref="D24"/>
    </sheetView>
  </sheetViews>
  <sheetFormatPr defaultColWidth="9.140625" defaultRowHeight="15"/>
  <cols>
    <col min="2" max="2" width="7.140625" style="0" bestFit="1" customWidth="1"/>
    <col min="3" max="3" width="43.8515625" style="0" bestFit="1" customWidth="1"/>
    <col min="4" max="4" width="19.7109375" style="0" bestFit="1" customWidth="1"/>
    <col min="5" max="5" width="8.140625" style="0" bestFit="1" customWidth="1"/>
    <col min="6" max="6" width="42.8515625" style="0" bestFit="1" customWidth="1"/>
  </cols>
  <sheetData>
    <row r="1" spans="1:6" ht="15">
      <c r="A1" s="207" t="s">
        <v>1195</v>
      </c>
      <c r="B1" s="207" t="s">
        <v>871</v>
      </c>
      <c r="C1" s="207" t="s">
        <v>1196</v>
      </c>
      <c r="D1" s="207" t="s">
        <v>1197</v>
      </c>
      <c r="E1" s="207" t="s">
        <v>1198</v>
      </c>
      <c r="F1" s="207" t="s">
        <v>600</v>
      </c>
    </row>
    <row r="2" spans="1:6" ht="15">
      <c r="A2" s="194">
        <v>6124</v>
      </c>
      <c r="B2" s="377">
        <v>41429</v>
      </c>
      <c r="C2" s="194" t="s">
        <v>1289</v>
      </c>
      <c r="D2" s="194" t="s">
        <v>1207</v>
      </c>
      <c r="E2" s="194" t="s">
        <v>1266</v>
      </c>
      <c r="F2" s="378" t="s">
        <v>1317</v>
      </c>
    </row>
    <row r="3" spans="1:6" ht="15">
      <c r="A3">
        <v>6125</v>
      </c>
      <c r="B3" s="372">
        <v>41429</v>
      </c>
      <c r="C3" t="s">
        <v>1318</v>
      </c>
      <c r="D3" t="s">
        <v>1223</v>
      </c>
      <c r="E3">
        <v>550.73</v>
      </c>
      <c r="F3" t="s">
        <v>1293</v>
      </c>
    </row>
    <row r="4" spans="1:6" ht="15">
      <c r="A4" s="373">
        <v>6126</v>
      </c>
      <c r="B4" s="374">
        <v>41429</v>
      </c>
      <c r="C4" s="373" t="s">
        <v>1230</v>
      </c>
      <c r="D4" s="373" t="s">
        <v>1213</v>
      </c>
      <c r="E4" s="373">
        <v>106.16</v>
      </c>
      <c r="F4" s="373" t="s">
        <v>1319</v>
      </c>
    </row>
    <row r="5" spans="1:6" ht="15">
      <c r="A5">
        <v>6127</v>
      </c>
      <c r="B5" s="372">
        <v>41431</v>
      </c>
      <c r="C5" t="s">
        <v>1320</v>
      </c>
      <c r="D5" t="s">
        <v>1321</v>
      </c>
      <c r="E5">
        <v>210.6</v>
      </c>
      <c r="F5" t="s">
        <v>1322</v>
      </c>
    </row>
    <row r="6" spans="1:6" ht="15">
      <c r="A6">
        <v>6128</v>
      </c>
      <c r="B6" s="372">
        <v>41437</v>
      </c>
      <c r="C6" t="s">
        <v>1323</v>
      </c>
      <c r="D6" t="s">
        <v>1207</v>
      </c>
      <c r="E6" t="s">
        <v>1266</v>
      </c>
      <c r="F6" t="s">
        <v>1317</v>
      </c>
    </row>
    <row r="7" spans="1:6" ht="15">
      <c r="A7" s="373">
        <v>6129</v>
      </c>
      <c r="B7" s="374">
        <v>41437</v>
      </c>
      <c r="C7" s="373" t="s">
        <v>1324</v>
      </c>
      <c r="D7" s="373" t="s">
        <v>1213</v>
      </c>
      <c r="E7" s="373">
        <v>84.85</v>
      </c>
      <c r="F7" s="373" t="s">
        <v>1325</v>
      </c>
    </row>
    <row r="8" spans="1:6" ht="15">
      <c r="A8" t="s">
        <v>1326</v>
      </c>
      <c r="B8" s="372" t="s">
        <v>1327</v>
      </c>
      <c r="F8" t="s">
        <v>1328</v>
      </c>
    </row>
    <row r="9" spans="1:6" ht="15">
      <c r="A9">
        <v>6150</v>
      </c>
      <c r="B9" s="372">
        <v>41443</v>
      </c>
      <c r="C9" t="s">
        <v>1329</v>
      </c>
      <c r="D9" t="s">
        <v>1055</v>
      </c>
      <c r="E9">
        <v>4599</v>
      </c>
      <c r="F9" t="s">
        <v>1330</v>
      </c>
    </row>
    <row r="10" spans="1:6" ht="15">
      <c r="A10" s="375">
        <v>6151</v>
      </c>
      <c r="B10" s="376">
        <v>41443</v>
      </c>
      <c r="C10" s="375" t="s">
        <v>1331</v>
      </c>
      <c r="D10" s="375" t="s">
        <v>1213</v>
      </c>
      <c r="E10" s="375">
        <v>217.01</v>
      </c>
      <c r="F10" s="375" t="s">
        <v>1332</v>
      </c>
    </row>
    <row r="11" spans="1:6" ht="15">
      <c r="A11" s="373">
        <v>6152</v>
      </c>
      <c r="B11" s="374">
        <v>41443</v>
      </c>
      <c r="C11" s="373" t="s">
        <v>1333</v>
      </c>
      <c r="D11" s="373" t="s">
        <v>1334</v>
      </c>
      <c r="E11" s="373">
        <v>1149.75</v>
      </c>
      <c r="F11" s="373" t="s">
        <v>1335</v>
      </c>
    </row>
    <row r="12" spans="1:6" ht="15">
      <c r="A12" s="373">
        <v>6153</v>
      </c>
      <c r="B12" s="374">
        <v>41446</v>
      </c>
      <c r="C12" s="373" t="s">
        <v>1336</v>
      </c>
      <c r="D12" s="373" t="s">
        <v>1200</v>
      </c>
      <c r="E12" s="373">
        <v>19.73</v>
      </c>
      <c r="F12" s="373" t="s">
        <v>1337</v>
      </c>
    </row>
    <row r="13" spans="1:6" ht="15">
      <c r="A13">
        <v>6154</v>
      </c>
      <c r="B13" s="372">
        <v>41451</v>
      </c>
      <c r="C13" t="s">
        <v>1338</v>
      </c>
      <c r="D13" t="s">
        <v>1207</v>
      </c>
      <c r="E13" t="s">
        <v>1266</v>
      </c>
      <c r="F13" t="s">
        <v>1317</v>
      </c>
    </row>
    <row r="14" spans="1:6" ht="15">
      <c r="A14" s="373">
        <v>6155</v>
      </c>
      <c r="B14" s="374">
        <v>41451</v>
      </c>
      <c r="C14" s="373" t="s">
        <v>1222</v>
      </c>
      <c r="D14" s="373" t="s">
        <v>175</v>
      </c>
      <c r="E14" s="373">
        <v>108.1</v>
      </c>
      <c r="F14" s="373" t="s">
        <v>1339</v>
      </c>
    </row>
    <row r="15" spans="1:6" ht="15">
      <c r="A15">
        <v>6156</v>
      </c>
      <c r="B15" s="372">
        <v>41451</v>
      </c>
      <c r="C15" t="s">
        <v>1340</v>
      </c>
      <c r="D15" t="s">
        <v>1207</v>
      </c>
      <c r="E15" t="s">
        <v>1266</v>
      </c>
      <c r="F15" t="s">
        <v>1317</v>
      </c>
    </row>
    <row r="16" spans="1:6" ht="15">
      <c r="A16" s="373">
        <v>6157</v>
      </c>
      <c r="B16" s="374">
        <v>41451</v>
      </c>
      <c r="C16" s="373" t="s">
        <v>1212</v>
      </c>
      <c r="D16" s="373" t="s">
        <v>1213</v>
      </c>
      <c r="E16" s="373">
        <v>196.75</v>
      </c>
      <c r="F16" s="373" t="s">
        <v>1255</v>
      </c>
    </row>
    <row r="17" spans="1:6" ht="15">
      <c r="A17">
        <v>6158</v>
      </c>
      <c r="B17" s="372">
        <v>41451</v>
      </c>
      <c r="C17" t="s">
        <v>1341</v>
      </c>
      <c r="D17" t="s">
        <v>1342</v>
      </c>
      <c r="E17">
        <v>1361.5</v>
      </c>
      <c r="F17" t="s">
        <v>1343</v>
      </c>
    </row>
    <row r="18" spans="1:6" ht="15">
      <c r="A18">
        <v>6159</v>
      </c>
      <c r="B18" s="372">
        <v>41341</v>
      </c>
      <c r="C18" t="s">
        <v>1344</v>
      </c>
      <c r="D18" t="s">
        <v>1321</v>
      </c>
      <c r="E18">
        <v>146.41</v>
      </c>
      <c r="F18" t="s">
        <v>1345</v>
      </c>
    </row>
    <row r="20" ht="15">
      <c r="E20">
        <f>SUM(E4,E7,E11,E12,E14,E16)</f>
        <v>1665.34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26" sqref="F26"/>
    </sheetView>
  </sheetViews>
  <sheetFormatPr defaultColWidth="9.140625" defaultRowHeight="15"/>
  <cols>
    <col min="2" max="2" width="7.421875" style="0" bestFit="1" customWidth="1"/>
    <col min="3" max="3" width="34.7109375" style="0" bestFit="1" customWidth="1"/>
    <col min="4" max="4" width="17.8515625" style="0" bestFit="1" customWidth="1"/>
    <col min="5" max="5" width="9.00390625" style="0" bestFit="1" customWidth="1"/>
    <col min="6" max="6" width="42.8515625" style="0" bestFit="1" customWidth="1"/>
  </cols>
  <sheetData>
    <row r="1" spans="1:6" ht="15.75" thickBot="1">
      <c r="A1" s="379" t="s">
        <v>1195</v>
      </c>
      <c r="B1" s="380" t="s">
        <v>871</v>
      </c>
      <c r="C1" s="381" t="s">
        <v>1196</v>
      </c>
      <c r="D1" s="381" t="s">
        <v>1197</v>
      </c>
      <c r="E1" s="382" t="s">
        <v>1198</v>
      </c>
      <c r="F1" s="381" t="s">
        <v>600</v>
      </c>
    </row>
    <row r="2" spans="1:6" ht="15">
      <c r="A2" s="373">
        <v>6160</v>
      </c>
      <c r="B2" s="374">
        <v>41459</v>
      </c>
      <c r="C2" s="383" t="s">
        <v>1346</v>
      </c>
      <c r="D2" s="383" t="s">
        <v>1055</v>
      </c>
      <c r="E2" s="373">
        <v>141.85</v>
      </c>
      <c r="F2" s="383"/>
    </row>
    <row r="3" spans="1:6" ht="15">
      <c r="A3">
        <v>6161</v>
      </c>
      <c r="B3" s="372">
        <v>41415</v>
      </c>
      <c r="C3" s="384" t="s">
        <v>1266</v>
      </c>
      <c r="D3" s="384" t="s">
        <v>1266</v>
      </c>
      <c r="E3" t="s">
        <v>1266</v>
      </c>
      <c r="F3" s="384" t="s">
        <v>1347</v>
      </c>
    </row>
    <row r="4" spans="1:6" ht="15">
      <c r="A4">
        <v>6162</v>
      </c>
      <c r="B4" s="372">
        <v>41460</v>
      </c>
      <c r="C4" s="384" t="s">
        <v>1348</v>
      </c>
      <c r="D4" s="384" t="s">
        <v>1349</v>
      </c>
      <c r="E4">
        <v>898.35</v>
      </c>
      <c r="F4" s="384"/>
    </row>
    <row r="5" spans="1:6" ht="15">
      <c r="A5">
        <v>6163</v>
      </c>
      <c r="B5" s="372" t="s">
        <v>1350</v>
      </c>
      <c r="C5" s="384" t="s">
        <v>1207</v>
      </c>
      <c r="D5" s="384" t="s">
        <v>1207</v>
      </c>
      <c r="E5" t="s">
        <v>1266</v>
      </c>
      <c r="F5" s="384" t="s">
        <v>1351</v>
      </c>
    </row>
    <row r="6" spans="1:6" ht="15">
      <c r="A6">
        <v>6164</v>
      </c>
      <c r="B6" s="372">
        <v>41464</v>
      </c>
      <c r="C6" s="384" t="s">
        <v>1352</v>
      </c>
      <c r="D6" s="384" t="s">
        <v>1353</v>
      </c>
      <c r="E6" t="s">
        <v>1266</v>
      </c>
      <c r="F6" s="384" t="s">
        <v>1354</v>
      </c>
    </row>
    <row r="7" spans="1:6" ht="15">
      <c r="A7">
        <v>6165</v>
      </c>
      <c r="B7" t="s">
        <v>1350</v>
      </c>
      <c r="C7" s="384" t="s">
        <v>1350</v>
      </c>
      <c r="D7" s="384" t="s">
        <v>1350</v>
      </c>
      <c r="E7" t="s">
        <v>1266</v>
      </c>
      <c r="F7" s="384" t="s">
        <v>1347</v>
      </c>
    </row>
    <row r="8" spans="1:6" ht="15">
      <c r="A8">
        <v>6166</v>
      </c>
      <c r="B8" s="372">
        <v>41465</v>
      </c>
      <c r="C8" s="384" t="s">
        <v>1352</v>
      </c>
      <c r="D8" s="384" t="s">
        <v>1297</v>
      </c>
      <c r="E8">
        <v>421.21</v>
      </c>
      <c r="F8" s="384" t="s">
        <v>1355</v>
      </c>
    </row>
    <row r="9" spans="1:6" ht="15">
      <c r="A9">
        <v>6167</v>
      </c>
      <c r="B9" s="372">
        <v>41466</v>
      </c>
      <c r="C9" s="384" t="s">
        <v>1356</v>
      </c>
      <c r="D9" s="384" t="s">
        <v>1357</v>
      </c>
      <c r="E9">
        <v>3169.77</v>
      </c>
      <c r="F9" s="384" t="s">
        <v>1358</v>
      </c>
    </row>
    <row r="10" spans="1:6" ht="15">
      <c r="A10">
        <v>6168</v>
      </c>
      <c r="B10" s="372">
        <v>41470</v>
      </c>
      <c r="C10" s="384" t="s">
        <v>1352</v>
      </c>
      <c r="D10" s="384" t="s">
        <v>1297</v>
      </c>
      <c r="E10">
        <v>2343.6</v>
      </c>
      <c r="F10" s="384" t="s">
        <v>1359</v>
      </c>
    </row>
    <row r="11" spans="1:6" ht="15">
      <c r="A11">
        <v>6169</v>
      </c>
      <c r="B11" s="372">
        <v>41470</v>
      </c>
      <c r="C11" s="384" t="s">
        <v>1360</v>
      </c>
      <c r="D11" s="384" t="s">
        <v>1297</v>
      </c>
      <c r="E11">
        <v>9000</v>
      </c>
      <c r="F11" s="384" t="s">
        <v>1361</v>
      </c>
    </row>
    <row r="12" spans="1:6" ht="15">
      <c r="A12">
        <v>6170</v>
      </c>
      <c r="B12" s="372">
        <v>41470</v>
      </c>
      <c r="C12" s="384" t="s">
        <v>1315</v>
      </c>
      <c r="D12" s="384" t="s">
        <v>1213</v>
      </c>
      <c r="E12">
        <v>623.83</v>
      </c>
      <c r="F12" s="384" t="s">
        <v>1362</v>
      </c>
    </row>
    <row r="13" spans="1:6" ht="15">
      <c r="A13">
        <v>6171</v>
      </c>
      <c r="B13" s="372">
        <v>41471</v>
      </c>
      <c r="C13" s="384" t="s">
        <v>1363</v>
      </c>
      <c r="D13" s="384" t="s">
        <v>1353</v>
      </c>
      <c r="E13" t="s">
        <v>1266</v>
      </c>
      <c r="F13" s="384" t="s">
        <v>1364</v>
      </c>
    </row>
    <row r="14" spans="1:6" ht="15">
      <c r="A14">
        <v>6172</v>
      </c>
      <c r="B14" s="372">
        <v>41471</v>
      </c>
      <c r="C14" s="384" t="s">
        <v>1365</v>
      </c>
      <c r="D14" s="384" t="s">
        <v>1297</v>
      </c>
      <c r="E14">
        <v>2000</v>
      </c>
      <c r="F14" s="384" t="s">
        <v>1366</v>
      </c>
    </row>
    <row r="15" spans="1:6" ht="15">
      <c r="A15" s="373">
        <v>6173</v>
      </c>
      <c r="B15" s="374">
        <v>41480</v>
      </c>
      <c r="C15" s="383" t="s">
        <v>1212</v>
      </c>
      <c r="D15" s="383" t="s">
        <v>1367</v>
      </c>
      <c r="E15" s="373">
        <v>327.26</v>
      </c>
      <c r="F15" s="383"/>
    </row>
    <row r="16" spans="1:6" ht="15">
      <c r="A16">
        <v>6174</v>
      </c>
      <c r="B16" s="372">
        <v>41480</v>
      </c>
      <c r="C16" s="384" t="s">
        <v>1368</v>
      </c>
      <c r="D16" s="384" t="s">
        <v>1055</v>
      </c>
      <c r="E16">
        <v>1724.63</v>
      </c>
      <c r="F16" s="384" t="s">
        <v>1369</v>
      </c>
    </row>
    <row r="17" spans="1:6" ht="15">
      <c r="A17" s="373">
        <v>6175</v>
      </c>
      <c r="B17" s="374">
        <v>41480</v>
      </c>
      <c r="C17" s="383" t="s">
        <v>1346</v>
      </c>
      <c r="D17" s="383" t="s">
        <v>1055</v>
      </c>
      <c r="E17" s="373">
        <v>92.37</v>
      </c>
      <c r="F17" s="383"/>
    </row>
    <row r="18" spans="1:6" ht="15">
      <c r="A18">
        <v>6176</v>
      </c>
      <c r="B18" s="372" t="s">
        <v>1350</v>
      </c>
      <c r="C18" s="384" t="s">
        <v>1350</v>
      </c>
      <c r="D18" s="384" t="s">
        <v>1350</v>
      </c>
      <c r="E18" t="s">
        <v>1266</v>
      </c>
      <c r="F18" s="384" t="s">
        <v>1347</v>
      </c>
    </row>
    <row r="19" spans="1:6" ht="15">
      <c r="A19">
        <v>6177</v>
      </c>
      <c r="B19" s="372">
        <v>41486</v>
      </c>
      <c r="C19" s="384" t="s">
        <v>1240</v>
      </c>
      <c r="D19" s="384" t="s">
        <v>1297</v>
      </c>
      <c r="E19">
        <v>600</v>
      </c>
      <c r="F19" s="384" t="s">
        <v>1370</v>
      </c>
    </row>
    <row r="20" spans="3:6" ht="15.75" thickBot="1">
      <c r="C20" s="384"/>
      <c r="D20" s="384"/>
      <c r="F20" s="384"/>
    </row>
    <row r="21" spans="3:6" ht="15.75" thickBot="1">
      <c r="C21" s="384"/>
      <c r="D21" s="385" t="s">
        <v>1371</v>
      </c>
      <c r="E21" s="379">
        <f>SUM(E2:E19)</f>
        <v>21342.87</v>
      </c>
      <c r="F21" s="386" t="s">
        <v>1372</v>
      </c>
    </row>
    <row r="22" spans="3:6" ht="15.75" thickBot="1">
      <c r="C22" s="384"/>
      <c r="D22" s="384"/>
      <c r="F22" s="387" t="s">
        <v>1373</v>
      </c>
    </row>
    <row r="23" spans="3:6" ht="15">
      <c r="C23" s="384"/>
      <c r="D23" s="384"/>
      <c r="F23" s="384"/>
    </row>
    <row r="24" spans="3:6" ht="15">
      <c r="C24" s="384"/>
      <c r="D24" s="384"/>
      <c r="E24">
        <f>SUM(E15,E2,E17)</f>
        <v>561.48</v>
      </c>
      <c r="F24" s="38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A1" sqref="A1:F43"/>
    </sheetView>
  </sheetViews>
  <sheetFormatPr defaultColWidth="9.140625" defaultRowHeight="15"/>
  <cols>
    <col min="3" max="3" width="29.421875" style="0" bestFit="1" customWidth="1"/>
    <col min="4" max="4" width="18.00390625" style="0" bestFit="1" customWidth="1"/>
    <col min="5" max="5" width="10.140625" style="0" bestFit="1" customWidth="1"/>
    <col min="6" max="6" width="43.7109375" style="0" bestFit="1" customWidth="1"/>
  </cols>
  <sheetData>
    <row r="1" spans="1:6" ht="15.75" thickBot="1">
      <c r="A1" s="385" t="s">
        <v>1195</v>
      </c>
      <c r="B1" s="381" t="s">
        <v>871</v>
      </c>
      <c r="C1" s="388" t="s">
        <v>1196</v>
      </c>
      <c r="D1" s="381" t="s">
        <v>1197</v>
      </c>
      <c r="E1" s="388" t="s">
        <v>1198</v>
      </c>
      <c r="F1" s="381" t="s">
        <v>600</v>
      </c>
    </row>
    <row r="2" spans="1:6" ht="15">
      <c r="A2" s="389">
        <v>6178</v>
      </c>
      <c r="B2" s="390">
        <v>41487</v>
      </c>
      <c r="C2" s="389" t="s">
        <v>1374</v>
      </c>
      <c r="D2" s="389" t="s">
        <v>1375</v>
      </c>
      <c r="E2" s="391">
        <v>271.92</v>
      </c>
      <c r="F2" s="389" t="s">
        <v>1376</v>
      </c>
    </row>
    <row r="3" spans="1:6" ht="15">
      <c r="A3" s="207">
        <v>6179</v>
      </c>
      <c r="B3" s="392">
        <v>41492</v>
      </c>
      <c r="C3" s="207" t="s">
        <v>1377</v>
      </c>
      <c r="D3" s="207" t="s">
        <v>1297</v>
      </c>
      <c r="E3" s="393">
        <v>431.31</v>
      </c>
      <c r="F3" s="207" t="s">
        <v>1378</v>
      </c>
    </row>
    <row r="4" spans="1:6" ht="15">
      <c r="A4" s="394">
        <v>6180</v>
      </c>
      <c r="B4" s="392" t="s">
        <v>1350</v>
      </c>
      <c r="C4" s="207" t="s">
        <v>1350</v>
      </c>
      <c r="D4" s="207" t="s">
        <v>1350</v>
      </c>
      <c r="E4" s="393" t="s">
        <v>1350</v>
      </c>
      <c r="F4" s="207" t="s">
        <v>1347</v>
      </c>
    </row>
    <row r="5" spans="1:6" ht="15">
      <c r="A5" s="207">
        <v>6181</v>
      </c>
      <c r="B5" s="392">
        <v>41492</v>
      </c>
      <c r="C5" s="207" t="s">
        <v>1379</v>
      </c>
      <c r="D5" s="207" t="s">
        <v>1223</v>
      </c>
      <c r="E5" s="393">
        <v>623.6</v>
      </c>
      <c r="F5" s="207" t="s">
        <v>1380</v>
      </c>
    </row>
    <row r="6" spans="1:6" ht="15">
      <c r="A6" s="207">
        <v>6182</v>
      </c>
      <c r="B6" s="392">
        <v>41492</v>
      </c>
      <c r="C6" s="207" t="s">
        <v>1381</v>
      </c>
      <c r="D6" s="207" t="s">
        <v>1382</v>
      </c>
      <c r="E6" s="393">
        <v>250</v>
      </c>
      <c r="F6" s="207" t="s">
        <v>1376</v>
      </c>
    </row>
    <row r="7" spans="1:6" ht="15">
      <c r="A7" s="207">
        <v>6183</v>
      </c>
      <c r="B7" s="392">
        <v>41492</v>
      </c>
      <c r="C7" s="207" t="s">
        <v>1383</v>
      </c>
      <c r="D7" s="207" t="s">
        <v>1382</v>
      </c>
      <c r="E7" s="393">
        <v>250</v>
      </c>
      <c r="F7" s="207" t="s">
        <v>1376</v>
      </c>
    </row>
    <row r="8" spans="1:6" ht="15">
      <c r="A8" s="207">
        <v>6184</v>
      </c>
      <c r="B8" s="392">
        <v>41492</v>
      </c>
      <c r="C8" s="207" t="s">
        <v>1384</v>
      </c>
      <c r="D8" s="207" t="s">
        <v>1382</v>
      </c>
      <c r="E8" s="393">
        <v>250</v>
      </c>
      <c r="F8" s="207" t="s">
        <v>1376</v>
      </c>
    </row>
    <row r="9" spans="1:6" ht="15">
      <c r="A9" s="207">
        <v>6185</v>
      </c>
      <c r="B9" s="392">
        <v>41492</v>
      </c>
      <c r="C9" s="207" t="s">
        <v>1385</v>
      </c>
      <c r="D9" s="207" t="s">
        <v>1382</v>
      </c>
      <c r="E9" s="393">
        <v>250</v>
      </c>
      <c r="F9" s="207" t="s">
        <v>1376</v>
      </c>
    </row>
    <row r="10" spans="1:6" ht="15">
      <c r="A10" s="207">
        <v>6186</v>
      </c>
      <c r="B10" s="392">
        <v>41492</v>
      </c>
      <c r="C10" s="207" t="s">
        <v>1379</v>
      </c>
      <c r="D10" s="207" t="s">
        <v>1382</v>
      </c>
      <c r="E10" s="393">
        <v>250</v>
      </c>
      <c r="F10" s="207" t="s">
        <v>1376</v>
      </c>
    </row>
    <row r="11" spans="1:6" ht="15">
      <c r="A11" s="207">
        <v>6187</v>
      </c>
      <c r="B11" s="392">
        <v>41492</v>
      </c>
      <c r="C11" s="207" t="s">
        <v>1374</v>
      </c>
      <c r="D11" s="207" t="s">
        <v>1382</v>
      </c>
      <c r="E11" s="393">
        <v>250</v>
      </c>
      <c r="F11" s="207" t="s">
        <v>1376</v>
      </c>
    </row>
    <row r="12" spans="1:6" ht="15">
      <c r="A12" s="394">
        <v>6188</v>
      </c>
      <c r="B12" s="392">
        <v>41498</v>
      </c>
      <c r="C12" s="207" t="s">
        <v>1386</v>
      </c>
      <c r="D12" s="207"/>
      <c r="E12" s="393">
        <v>415</v>
      </c>
      <c r="F12" s="207"/>
    </row>
    <row r="13" spans="1:6" ht="15">
      <c r="A13" s="207">
        <v>6189</v>
      </c>
      <c r="B13" s="392">
        <v>41498</v>
      </c>
      <c r="C13" s="207" t="s">
        <v>1387</v>
      </c>
      <c r="D13" s="207" t="s">
        <v>1388</v>
      </c>
      <c r="E13" s="393">
        <v>135.21</v>
      </c>
      <c r="F13" s="207" t="s">
        <v>1389</v>
      </c>
    </row>
    <row r="14" spans="1:6" ht="15">
      <c r="A14" s="207">
        <v>6190</v>
      </c>
      <c r="B14" s="392">
        <v>41499</v>
      </c>
      <c r="C14" s="207" t="s">
        <v>1390</v>
      </c>
      <c r="D14" s="207" t="s">
        <v>1297</v>
      </c>
      <c r="E14" s="393">
        <v>28654.31</v>
      </c>
      <c r="F14" s="207" t="s">
        <v>1391</v>
      </c>
    </row>
    <row r="15" spans="1:6" ht="15">
      <c r="A15" s="394">
        <v>6191</v>
      </c>
      <c r="B15" s="392">
        <v>41499</v>
      </c>
      <c r="C15" s="207" t="s">
        <v>1392</v>
      </c>
      <c r="D15" s="207" t="s">
        <v>1350</v>
      </c>
      <c r="E15" s="393" t="s">
        <v>1350</v>
      </c>
      <c r="F15" s="207" t="s">
        <v>1393</v>
      </c>
    </row>
    <row r="16" spans="1:6" ht="15">
      <c r="A16" s="207">
        <v>6192</v>
      </c>
      <c r="B16" s="392">
        <v>41499</v>
      </c>
      <c r="C16" s="207" t="s">
        <v>1394</v>
      </c>
      <c r="D16" s="207" t="s">
        <v>1395</v>
      </c>
      <c r="E16" s="393">
        <v>689.85</v>
      </c>
      <c r="F16" s="207" t="s">
        <v>1396</v>
      </c>
    </row>
    <row r="17" spans="1:6" ht="15">
      <c r="A17" s="394">
        <v>6193</v>
      </c>
      <c r="B17" s="392">
        <v>41501</v>
      </c>
      <c r="C17" s="207" t="s">
        <v>1397</v>
      </c>
      <c r="D17" s="207" t="s">
        <v>1223</v>
      </c>
      <c r="E17" s="393">
        <v>1599.29</v>
      </c>
      <c r="F17" s="207" t="s">
        <v>1398</v>
      </c>
    </row>
    <row r="18" spans="1:6" ht="15">
      <c r="A18" s="394">
        <v>6194</v>
      </c>
      <c r="B18" s="392">
        <v>41501</v>
      </c>
      <c r="C18" s="207" t="s">
        <v>1399</v>
      </c>
      <c r="D18" s="207" t="s">
        <v>1216</v>
      </c>
      <c r="E18" s="393">
        <v>329.92</v>
      </c>
      <c r="F18" s="207" t="s">
        <v>1400</v>
      </c>
    </row>
    <row r="19" spans="1:6" ht="15">
      <c r="A19" s="395">
        <v>6195</v>
      </c>
      <c r="B19" s="396">
        <v>41505</v>
      </c>
      <c r="C19" s="395" t="s">
        <v>1324</v>
      </c>
      <c r="D19" s="395" t="s">
        <v>1395</v>
      </c>
      <c r="E19" s="397">
        <v>35.63</v>
      </c>
      <c r="F19" s="395" t="s">
        <v>1401</v>
      </c>
    </row>
    <row r="20" spans="1:6" ht="15">
      <c r="A20" s="206">
        <v>6196</v>
      </c>
      <c r="B20" s="392">
        <v>41505</v>
      </c>
      <c r="C20" s="207" t="s">
        <v>1383</v>
      </c>
      <c r="D20" s="207" t="s">
        <v>1382</v>
      </c>
      <c r="E20" s="393">
        <v>204.95</v>
      </c>
      <c r="F20" s="207" t="s">
        <v>1402</v>
      </c>
    </row>
    <row r="21" spans="1:6" ht="15">
      <c r="A21" s="206">
        <v>6197</v>
      </c>
      <c r="B21" s="392">
        <v>41505</v>
      </c>
      <c r="C21" s="207" t="s">
        <v>1403</v>
      </c>
      <c r="D21" s="207" t="s">
        <v>1404</v>
      </c>
      <c r="E21" s="393">
        <v>1500</v>
      </c>
      <c r="F21" s="207" t="s">
        <v>1405</v>
      </c>
    </row>
    <row r="22" spans="1:6" ht="15">
      <c r="A22" s="206">
        <v>6198</v>
      </c>
      <c r="B22" s="392">
        <v>41505</v>
      </c>
      <c r="C22" s="207" t="s">
        <v>1406</v>
      </c>
      <c r="D22" s="207" t="s">
        <v>1407</v>
      </c>
      <c r="E22" s="393">
        <v>1500</v>
      </c>
      <c r="F22" s="207" t="s">
        <v>1408</v>
      </c>
    </row>
    <row r="23" spans="1:6" ht="15">
      <c r="A23" s="206">
        <v>6199</v>
      </c>
      <c r="B23" s="392">
        <v>41505</v>
      </c>
      <c r="C23" s="207" t="s">
        <v>1409</v>
      </c>
      <c r="D23" s="207" t="s">
        <v>1350</v>
      </c>
      <c r="E23" s="393" t="s">
        <v>1266</v>
      </c>
      <c r="F23" s="207" t="s">
        <v>1410</v>
      </c>
    </row>
    <row r="24" spans="1:6" ht="15">
      <c r="A24" s="206">
        <v>6200</v>
      </c>
      <c r="B24" s="392">
        <v>41506</v>
      </c>
      <c r="C24" s="207" t="s">
        <v>1377</v>
      </c>
      <c r="D24" s="207" t="s">
        <v>1388</v>
      </c>
      <c r="E24" s="393">
        <v>2344.34</v>
      </c>
      <c r="F24" s="207" t="s">
        <v>1411</v>
      </c>
    </row>
    <row r="25" spans="1:6" ht="15">
      <c r="A25" s="395">
        <v>6201</v>
      </c>
      <c r="B25" s="396">
        <v>41506</v>
      </c>
      <c r="C25" s="395" t="s">
        <v>1212</v>
      </c>
      <c r="D25" s="395" t="s">
        <v>1412</v>
      </c>
      <c r="E25" s="397">
        <v>103.6</v>
      </c>
      <c r="F25" s="395" t="s">
        <v>1413</v>
      </c>
    </row>
    <row r="26" spans="1:6" ht="15">
      <c r="A26" s="206">
        <v>6202</v>
      </c>
      <c r="B26" s="392">
        <v>41506</v>
      </c>
      <c r="C26" s="207" t="s">
        <v>1414</v>
      </c>
      <c r="D26" s="207" t="s">
        <v>1297</v>
      </c>
      <c r="E26" s="393">
        <v>1000</v>
      </c>
      <c r="F26" s="207" t="s">
        <v>1415</v>
      </c>
    </row>
    <row r="27" spans="1:6" ht="15">
      <c r="A27" s="206">
        <v>6203</v>
      </c>
      <c r="B27" s="392">
        <v>41506</v>
      </c>
      <c r="C27" s="207" t="s">
        <v>1416</v>
      </c>
      <c r="D27" s="207" t="s">
        <v>1297</v>
      </c>
      <c r="E27" s="393">
        <v>100</v>
      </c>
      <c r="F27" s="207" t="s">
        <v>1417</v>
      </c>
    </row>
    <row r="28" spans="1:6" ht="15">
      <c r="A28" s="206">
        <v>6204</v>
      </c>
      <c r="B28" s="392">
        <v>41506</v>
      </c>
      <c r="C28" s="207" t="s">
        <v>1379</v>
      </c>
      <c r="D28" s="207" t="s">
        <v>1297</v>
      </c>
      <c r="E28" s="393">
        <v>466.07</v>
      </c>
      <c r="F28" s="207" t="s">
        <v>1418</v>
      </c>
    </row>
    <row r="29" spans="1:6" ht="15">
      <c r="A29" s="206">
        <v>6205</v>
      </c>
      <c r="B29" s="392">
        <v>41506</v>
      </c>
      <c r="C29" s="207" t="s">
        <v>1379</v>
      </c>
      <c r="D29" s="207" t="s">
        <v>1297</v>
      </c>
      <c r="E29" s="393">
        <v>320.44</v>
      </c>
      <c r="F29" s="207" t="s">
        <v>1419</v>
      </c>
    </row>
    <row r="30" spans="1:6" ht="15">
      <c r="A30" s="206">
        <v>6206</v>
      </c>
      <c r="B30" s="392">
        <v>41506</v>
      </c>
      <c r="C30" s="207" t="s">
        <v>1420</v>
      </c>
      <c r="D30" s="207" t="s">
        <v>1395</v>
      </c>
      <c r="E30" s="393">
        <v>8243.71</v>
      </c>
      <c r="F30" s="207" t="s">
        <v>1421</v>
      </c>
    </row>
    <row r="31" spans="1:6" ht="15">
      <c r="A31" s="206">
        <v>6207</v>
      </c>
      <c r="B31" s="392">
        <v>41506</v>
      </c>
      <c r="C31" s="207" t="s">
        <v>1422</v>
      </c>
      <c r="D31" s="207" t="s">
        <v>1423</v>
      </c>
      <c r="E31" s="393">
        <v>200</v>
      </c>
      <c r="F31" s="207" t="s">
        <v>1424</v>
      </c>
    </row>
    <row r="32" spans="1:6" ht="15">
      <c r="A32" s="206">
        <v>6208</v>
      </c>
      <c r="B32" s="392">
        <v>41507</v>
      </c>
      <c r="C32" s="207" t="s">
        <v>1425</v>
      </c>
      <c r="D32" s="207" t="s">
        <v>1395</v>
      </c>
      <c r="E32" s="393">
        <v>435</v>
      </c>
      <c r="F32" s="207" t="s">
        <v>1426</v>
      </c>
    </row>
    <row r="33" spans="1:6" ht="15">
      <c r="A33" s="207">
        <v>6209</v>
      </c>
      <c r="B33" s="392">
        <v>41507</v>
      </c>
      <c r="C33" s="207" t="s">
        <v>1346</v>
      </c>
      <c r="D33" s="207" t="s">
        <v>1427</v>
      </c>
      <c r="E33" s="393">
        <v>1051.91</v>
      </c>
      <c r="F33" s="207" t="s">
        <v>1428</v>
      </c>
    </row>
    <row r="34" spans="1:6" ht="15">
      <c r="A34" s="206">
        <v>6210</v>
      </c>
      <c r="B34" s="392">
        <v>41508</v>
      </c>
      <c r="C34" s="207" t="s">
        <v>1379</v>
      </c>
      <c r="D34" s="207" t="s">
        <v>1297</v>
      </c>
      <c r="E34" s="393">
        <v>106.82</v>
      </c>
      <c r="F34" s="207" t="s">
        <v>1429</v>
      </c>
    </row>
    <row r="35" spans="1:6" ht="15">
      <c r="A35" s="207">
        <v>6211</v>
      </c>
      <c r="B35" s="392">
        <v>41512</v>
      </c>
      <c r="C35" s="207" t="s">
        <v>1381</v>
      </c>
      <c r="D35" s="207" t="s">
        <v>1382</v>
      </c>
      <c r="E35" s="393">
        <v>23.57</v>
      </c>
      <c r="F35" s="207" t="s">
        <v>1430</v>
      </c>
    </row>
    <row r="36" spans="1:6" ht="15">
      <c r="A36" s="206">
        <v>6212</v>
      </c>
      <c r="B36" s="392">
        <v>41512</v>
      </c>
      <c r="C36" s="207" t="s">
        <v>1379</v>
      </c>
      <c r="D36" s="207" t="s">
        <v>1297</v>
      </c>
      <c r="E36" s="393">
        <v>168.53</v>
      </c>
      <c r="F36" s="207" t="s">
        <v>1431</v>
      </c>
    </row>
    <row r="37" spans="1:6" ht="15">
      <c r="A37" s="207">
        <v>6213</v>
      </c>
      <c r="B37" s="392">
        <v>41513</v>
      </c>
      <c r="C37" s="207" t="s">
        <v>1403</v>
      </c>
      <c r="D37" s="207" t="s">
        <v>1297</v>
      </c>
      <c r="E37" s="393">
        <v>1500</v>
      </c>
      <c r="F37" s="207" t="s">
        <v>1432</v>
      </c>
    </row>
    <row r="38" spans="1:6" ht="15">
      <c r="A38" s="206">
        <v>6214</v>
      </c>
      <c r="B38" s="392">
        <v>41513</v>
      </c>
      <c r="C38" s="207" t="s">
        <v>1433</v>
      </c>
      <c r="D38" s="207" t="s">
        <v>1434</v>
      </c>
      <c r="E38" s="393">
        <v>2587.88</v>
      </c>
      <c r="F38" s="207" t="s">
        <v>1408</v>
      </c>
    </row>
    <row r="39" spans="1:6" ht="15">
      <c r="A39" s="207">
        <v>6215</v>
      </c>
      <c r="B39" s="392">
        <v>41513</v>
      </c>
      <c r="C39" s="207" t="s">
        <v>1379</v>
      </c>
      <c r="D39" s="207" t="s">
        <v>1297</v>
      </c>
      <c r="E39" s="393">
        <v>109.05</v>
      </c>
      <c r="F39" s="207"/>
    </row>
    <row r="40" spans="1:6" ht="15">
      <c r="A40" s="206">
        <v>6216</v>
      </c>
      <c r="B40" s="392">
        <v>41514</v>
      </c>
      <c r="C40" s="207" t="s">
        <v>1381</v>
      </c>
      <c r="D40" s="207" t="s">
        <v>1297</v>
      </c>
      <c r="E40" s="393">
        <v>41.12</v>
      </c>
      <c r="F40" s="207" t="s">
        <v>1435</v>
      </c>
    </row>
    <row r="41" spans="1:6" ht="15">
      <c r="A41" s="207">
        <v>6217</v>
      </c>
      <c r="B41" s="392">
        <v>41515</v>
      </c>
      <c r="C41" s="207" t="s">
        <v>1436</v>
      </c>
      <c r="D41" s="207" t="s">
        <v>1297</v>
      </c>
      <c r="E41" s="393">
        <v>700</v>
      </c>
      <c r="F41" s="207" t="s">
        <v>1437</v>
      </c>
    </row>
    <row r="42" spans="1:6" ht="15">
      <c r="A42" s="207">
        <v>6218</v>
      </c>
      <c r="B42" s="392">
        <v>41515</v>
      </c>
      <c r="C42" s="207" t="s">
        <v>1438</v>
      </c>
      <c r="D42" s="207" t="s">
        <v>1297</v>
      </c>
      <c r="E42" s="393">
        <v>2000</v>
      </c>
      <c r="F42" s="207" t="s">
        <v>1439</v>
      </c>
    </row>
    <row r="43" spans="1:6" ht="15">
      <c r="A43" s="64">
        <v>6219</v>
      </c>
      <c r="B43" s="372">
        <v>41516</v>
      </c>
      <c r="C43" s="64" t="s">
        <v>1440</v>
      </c>
      <c r="D43" s="64" t="s">
        <v>1441</v>
      </c>
      <c r="E43" s="398">
        <v>203.51</v>
      </c>
      <c r="F43" s="64" t="s">
        <v>1442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47.140625" style="0" bestFit="1" customWidth="1"/>
    <col min="2" max="4" width="11.421875" style="0" customWidth="1"/>
    <col min="5" max="5" width="43.003906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30</v>
      </c>
      <c r="B3" s="3"/>
      <c r="C3" s="3"/>
      <c r="D3" s="3"/>
      <c r="E3" s="3"/>
    </row>
    <row r="4" spans="1:5" ht="15">
      <c r="A4" s="18">
        <v>41198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5" t="s">
        <v>7</v>
      </c>
      <c r="B8" s="19"/>
      <c r="C8" s="19">
        <v>0</v>
      </c>
      <c r="D8" s="19">
        <v>0</v>
      </c>
      <c r="E8" s="10"/>
    </row>
    <row r="9" spans="1:5" ht="15">
      <c r="A9" s="20" t="s">
        <v>31</v>
      </c>
      <c r="B9" s="20">
        <v>1000</v>
      </c>
      <c r="C9" s="21"/>
      <c r="D9" s="20">
        <v>1000</v>
      </c>
      <c r="E9" s="10"/>
    </row>
    <row r="10" spans="1:5" ht="15">
      <c r="A10" s="20" t="s">
        <v>32</v>
      </c>
      <c r="B10" s="20">
        <v>1500</v>
      </c>
      <c r="C10" s="12"/>
      <c r="D10" s="20">
        <v>1500</v>
      </c>
      <c r="E10" s="10"/>
    </row>
    <row r="11" spans="1:5" ht="21">
      <c r="A11" s="2" t="s">
        <v>8</v>
      </c>
      <c r="B11" s="1" t="s">
        <v>3</v>
      </c>
      <c r="C11" s="1" t="s">
        <v>4</v>
      </c>
      <c r="D11" s="1" t="s">
        <v>6</v>
      </c>
      <c r="E11" s="10"/>
    </row>
    <row r="12" spans="1:5" ht="15">
      <c r="A12" s="1" t="s">
        <v>2</v>
      </c>
      <c r="B12" s="1"/>
      <c r="C12" s="1"/>
      <c r="D12" s="1"/>
      <c r="E12" s="5"/>
    </row>
    <row r="13" spans="1:5" ht="15">
      <c r="A13" s="10" t="s">
        <v>33</v>
      </c>
      <c r="B13" s="22">
        <v>1000</v>
      </c>
      <c r="C13" s="23">
        <v>316.23</v>
      </c>
      <c r="D13" s="22">
        <v>1000</v>
      </c>
      <c r="E13" s="21" t="s">
        <v>1855</v>
      </c>
    </row>
    <row r="14" spans="1:5" ht="15">
      <c r="A14" s="10" t="s">
        <v>34</v>
      </c>
      <c r="B14" s="22">
        <v>1500</v>
      </c>
      <c r="C14" s="23"/>
      <c r="D14" s="22">
        <v>1500</v>
      </c>
      <c r="E14" s="24"/>
    </row>
    <row r="15" spans="1:5" ht="15">
      <c r="A15" s="10" t="s">
        <v>35</v>
      </c>
      <c r="B15" s="22">
        <v>500</v>
      </c>
      <c r="C15" s="23"/>
      <c r="D15" s="22">
        <v>500</v>
      </c>
      <c r="E15" s="24" t="s">
        <v>36</v>
      </c>
    </row>
    <row r="16" spans="1:5" ht="15">
      <c r="A16" s="10" t="s">
        <v>37</v>
      </c>
      <c r="B16" s="23">
        <v>300</v>
      </c>
      <c r="C16" s="23"/>
      <c r="D16" s="23">
        <v>300</v>
      </c>
      <c r="E16" s="10"/>
    </row>
    <row r="17" spans="1:5" ht="15">
      <c r="A17" s="10" t="s">
        <v>38</v>
      </c>
      <c r="B17" s="23">
        <v>625</v>
      </c>
      <c r="C17" s="23"/>
      <c r="D17" s="23">
        <v>625</v>
      </c>
      <c r="E17" s="10"/>
    </row>
    <row r="18" spans="1:5" ht="15">
      <c r="A18" s="10" t="s">
        <v>39</v>
      </c>
      <c r="B18" s="23">
        <v>100</v>
      </c>
      <c r="C18" s="23"/>
      <c r="D18" s="23">
        <v>100</v>
      </c>
      <c r="E18" s="10"/>
    </row>
    <row r="19" spans="1:5" ht="15">
      <c r="A19" s="10" t="s">
        <v>40</v>
      </c>
      <c r="B19" s="22">
        <v>150</v>
      </c>
      <c r="C19" s="23"/>
      <c r="D19" s="23">
        <v>150</v>
      </c>
      <c r="E19" s="10"/>
    </row>
    <row r="20" spans="1:5" ht="15">
      <c r="A20" s="10" t="s">
        <v>41</v>
      </c>
      <c r="B20" s="22">
        <v>250</v>
      </c>
      <c r="C20" s="23"/>
      <c r="D20" s="22">
        <v>250</v>
      </c>
      <c r="E20" s="10"/>
    </row>
    <row r="21" spans="1:5" ht="15">
      <c r="A21" s="5" t="s">
        <v>9</v>
      </c>
      <c r="B21" s="25">
        <f>SUM(B13:B20)</f>
        <v>4425</v>
      </c>
      <c r="C21" s="19">
        <f>SUM(C13:C19)</f>
        <v>316.23</v>
      </c>
      <c r="D21" s="25">
        <f>SUM(D13:D20)</f>
        <v>4425</v>
      </c>
      <c r="E21" s="10"/>
    </row>
    <row r="22" spans="1:5" ht="15">
      <c r="A22" s="10"/>
      <c r="B22" s="10"/>
      <c r="C22" s="10"/>
      <c r="D22" s="10"/>
      <c r="E22" s="10"/>
    </row>
    <row r="23" spans="1:5" ht="21">
      <c r="A23" s="13" t="s">
        <v>10</v>
      </c>
      <c r="B23" s="26">
        <f>B8-B21</f>
        <v>-4425</v>
      </c>
      <c r="C23" s="26">
        <f>C8-C21</f>
        <v>-316.23</v>
      </c>
      <c r="D23" s="4"/>
      <c r="E23" s="10"/>
    </row>
    <row r="24" ht="15">
      <c r="E24" s="10"/>
    </row>
    <row r="25" ht="15">
      <c r="E25" s="5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8">
      <selection activeCell="E83" sqref="E83"/>
    </sheetView>
  </sheetViews>
  <sheetFormatPr defaultColWidth="9.140625" defaultRowHeight="15"/>
  <cols>
    <col min="3" max="3" width="35.140625" style="0" bestFit="1" customWidth="1"/>
    <col min="4" max="4" width="31.28125" style="0" bestFit="1" customWidth="1"/>
    <col min="6" max="6" width="48.00390625" style="0" bestFit="1" customWidth="1"/>
  </cols>
  <sheetData>
    <row r="1" spans="1:6" ht="15.75" thickBot="1">
      <c r="A1" s="381" t="s">
        <v>1195</v>
      </c>
      <c r="B1" s="388" t="s">
        <v>871</v>
      </c>
      <c r="C1" s="381" t="s">
        <v>1196</v>
      </c>
      <c r="D1" s="388" t="s">
        <v>1197</v>
      </c>
      <c r="E1" s="381" t="s">
        <v>1198</v>
      </c>
      <c r="F1" s="399" t="s">
        <v>600</v>
      </c>
    </row>
    <row r="2" spans="1:6" ht="15">
      <c r="A2" s="400">
        <v>6220</v>
      </c>
      <c r="B2" s="401">
        <v>41520</v>
      </c>
      <c r="C2" s="389" t="s">
        <v>1443</v>
      </c>
      <c r="D2" s="389" t="s">
        <v>1297</v>
      </c>
      <c r="E2" s="402">
        <v>11.25</v>
      </c>
      <c r="F2" s="389" t="s">
        <v>1444</v>
      </c>
    </row>
    <row r="3" spans="1:6" ht="15">
      <c r="A3" s="110">
        <v>6221</v>
      </c>
      <c r="B3" s="403">
        <v>41520</v>
      </c>
      <c r="C3" s="207" t="s">
        <v>1222</v>
      </c>
      <c r="D3" s="207" t="s">
        <v>1297</v>
      </c>
      <c r="E3" s="393">
        <v>48.02</v>
      </c>
      <c r="F3" s="207"/>
    </row>
    <row r="4" spans="1:6" ht="15">
      <c r="A4" s="110">
        <v>6222</v>
      </c>
      <c r="B4" s="403">
        <v>41520</v>
      </c>
      <c r="C4" s="207" t="s">
        <v>1445</v>
      </c>
      <c r="D4" s="207" t="s">
        <v>1297</v>
      </c>
      <c r="E4" s="393">
        <v>72.24</v>
      </c>
      <c r="F4" s="207" t="s">
        <v>1446</v>
      </c>
    </row>
    <row r="5" spans="1:6" ht="15">
      <c r="A5" s="110">
        <v>6223</v>
      </c>
      <c r="B5" s="403">
        <v>41520</v>
      </c>
      <c r="C5" s="207" t="s">
        <v>1381</v>
      </c>
      <c r="D5" s="207" t="s">
        <v>1297</v>
      </c>
      <c r="E5" s="393">
        <v>132.53</v>
      </c>
      <c r="F5" s="207" t="s">
        <v>1447</v>
      </c>
    </row>
    <row r="6" spans="1:6" ht="15">
      <c r="A6" s="110">
        <v>6224</v>
      </c>
      <c r="B6" s="403">
        <v>41520</v>
      </c>
      <c r="C6" s="207" t="s">
        <v>1384</v>
      </c>
      <c r="D6" s="207" t="s">
        <v>1297</v>
      </c>
      <c r="E6" s="393">
        <v>97.6</v>
      </c>
      <c r="F6" s="207" t="s">
        <v>1448</v>
      </c>
    </row>
    <row r="7" spans="1:6" ht="15">
      <c r="A7" s="110">
        <v>6225</v>
      </c>
      <c r="B7" s="403">
        <v>41520</v>
      </c>
      <c r="C7" s="207" t="s">
        <v>1384</v>
      </c>
      <c r="D7" s="207" t="s">
        <v>1297</v>
      </c>
      <c r="E7" s="393">
        <v>50.03</v>
      </c>
      <c r="F7" s="207" t="s">
        <v>1449</v>
      </c>
    </row>
    <row r="8" spans="1:6" ht="15">
      <c r="A8" s="110">
        <v>6226</v>
      </c>
      <c r="B8" s="403">
        <v>41520</v>
      </c>
      <c r="C8" s="207" t="s">
        <v>1383</v>
      </c>
      <c r="D8" s="207" t="s">
        <v>1297</v>
      </c>
      <c r="E8" s="393">
        <v>587.82</v>
      </c>
      <c r="F8" s="207" t="s">
        <v>1450</v>
      </c>
    </row>
    <row r="9" spans="1:6" ht="15">
      <c r="A9" s="110">
        <v>6227</v>
      </c>
      <c r="B9" s="403">
        <v>41521</v>
      </c>
      <c r="C9" s="207" t="s">
        <v>1451</v>
      </c>
      <c r="D9" s="207" t="s">
        <v>1452</v>
      </c>
      <c r="E9" s="393">
        <v>3988.48</v>
      </c>
      <c r="F9" s="207" t="s">
        <v>1453</v>
      </c>
    </row>
    <row r="10" spans="1:6" ht="15">
      <c r="A10" s="110">
        <v>6228</v>
      </c>
      <c r="B10" s="403">
        <v>41521</v>
      </c>
      <c r="C10" s="207" t="s">
        <v>1315</v>
      </c>
      <c r="D10" s="207" t="s">
        <v>1454</v>
      </c>
      <c r="E10" s="393">
        <v>257.45</v>
      </c>
      <c r="F10" s="207" t="s">
        <v>1455</v>
      </c>
    </row>
    <row r="11" spans="1:6" ht="15">
      <c r="A11" s="110">
        <v>6229</v>
      </c>
      <c r="B11" s="403">
        <v>41520</v>
      </c>
      <c r="C11" s="207" t="s">
        <v>1381</v>
      </c>
      <c r="D11" s="207" t="s">
        <v>1297</v>
      </c>
      <c r="E11" s="393">
        <v>30.66</v>
      </c>
      <c r="F11" s="207" t="s">
        <v>1456</v>
      </c>
    </row>
    <row r="12" spans="1:6" ht="15">
      <c r="A12" s="110">
        <v>6230</v>
      </c>
      <c r="B12" s="403">
        <v>41522</v>
      </c>
      <c r="C12" s="207" t="s">
        <v>1240</v>
      </c>
      <c r="D12" s="207" t="s">
        <v>1457</v>
      </c>
      <c r="E12" s="393">
        <v>175</v>
      </c>
      <c r="F12" s="207" t="s">
        <v>1458</v>
      </c>
    </row>
    <row r="13" spans="1:6" ht="15">
      <c r="A13" s="404">
        <v>6231</v>
      </c>
      <c r="B13" s="405">
        <v>41522</v>
      </c>
      <c r="C13" s="395" t="s">
        <v>1459</v>
      </c>
      <c r="D13" s="395" t="s">
        <v>1460</v>
      </c>
      <c r="E13" s="397">
        <v>13.8</v>
      </c>
      <c r="F13" s="395" t="s">
        <v>1461</v>
      </c>
    </row>
    <row r="14" spans="1:6" ht="15">
      <c r="A14" s="110">
        <v>6232</v>
      </c>
      <c r="B14" s="403">
        <v>41523</v>
      </c>
      <c r="C14" s="207" t="s">
        <v>1379</v>
      </c>
      <c r="D14" s="207" t="s">
        <v>1297</v>
      </c>
      <c r="E14" s="393">
        <v>537.91</v>
      </c>
      <c r="F14" s="207" t="s">
        <v>1462</v>
      </c>
    </row>
    <row r="15" spans="1:6" ht="15">
      <c r="A15" s="110">
        <v>6233</v>
      </c>
      <c r="B15" s="403">
        <v>41523</v>
      </c>
      <c r="C15" s="207" t="s">
        <v>1463</v>
      </c>
      <c r="D15" s="207" t="s">
        <v>1297</v>
      </c>
      <c r="E15" s="393">
        <v>1802.3</v>
      </c>
      <c r="F15" s="207" t="s">
        <v>1450</v>
      </c>
    </row>
    <row r="16" spans="1:6" ht="15">
      <c r="A16" s="110">
        <v>6234</v>
      </c>
      <c r="B16" s="403">
        <v>41523</v>
      </c>
      <c r="C16" s="207" t="s">
        <v>1336</v>
      </c>
      <c r="D16" s="207" t="s">
        <v>1200</v>
      </c>
      <c r="E16" s="393">
        <v>25</v>
      </c>
      <c r="F16" s="207" t="s">
        <v>1464</v>
      </c>
    </row>
    <row r="17" spans="1:6" ht="15">
      <c r="A17" s="110">
        <v>6235</v>
      </c>
      <c r="B17" s="403">
        <v>41523</v>
      </c>
      <c r="C17" s="207" t="s">
        <v>1451</v>
      </c>
      <c r="D17" s="207" t="s">
        <v>1465</v>
      </c>
      <c r="E17" s="393">
        <v>8201.75</v>
      </c>
      <c r="F17" s="207" t="s">
        <v>1466</v>
      </c>
    </row>
    <row r="18" spans="1:6" ht="15">
      <c r="A18" s="110">
        <v>6236</v>
      </c>
      <c r="B18" s="403">
        <v>41523</v>
      </c>
      <c r="C18" s="207" t="s">
        <v>1374</v>
      </c>
      <c r="D18" s="207" t="s">
        <v>1297</v>
      </c>
      <c r="E18" s="393">
        <v>87.37</v>
      </c>
      <c r="F18" s="207" t="s">
        <v>1450</v>
      </c>
    </row>
    <row r="19" spans="1:6" ht="15">
      <c r="A19" s="110">
        <v>6237</v>
      </c>
      <c r="B19" s="403">
        <v>41523</v>
      </c>
      <c r="C19" s="207" t="s">
        <v>1384</v>
      </c>
      <c r="D19" s="207" t="s">
        <v>1297</v>
      </c>
      <c r="E19" s="393">
        <v>30.06</v>
      </c>
      <c r="F19" s="207" t="s">
        <v>1467</v>
      </c>
    </row>
    <row r="20" spans="1:6" ht="15">
      <c r="A20" s="110">
        <v>6238</v>
      </c>
      <c r="B20" s="403">
        <v>41526</v>
      </c>
      <c r="C20" s="207" t="s">
        <v>1346</v>
      </c>
      <c r="D20" s="207" t="s">
        <v>1367</v>
      </c>
      <c r="E20" s="393">
        <v>300</v>
      </c>
      <c r="F20" s="207" t="s">
        <v>1468</v>
      </c>
    </row>
    <row r="21" spans="1:6" ht="15">
      <c r="A21" s="110">
        <v>6239</v>
      </c>
      <c r="B21" s="403">
        <v>41526</v>
      </c>
      <c r="C21" s="207" t="s">
        <v>1469</v>
      </c>
      <c r="D21" s="207" t="s">
        <v>1457</v>
      </c>
      <c r="E21" s="393">
        <v>139.59</v>
      </c>
      <c r="F21" s="207" t="s">
        <v>1470</v>
      </c>
    </row>
    <row r="22" spans="1:6" ht="15">
      <c r="A22" s="404">
        <v>6240</v>
      </c>
      <c r="B22" s="405">
        <v>41526</v>
      </c>
      <c r="C22" s="395" t="s">
        <v>1459</v>
      </c>
      <c r="D22" s="395" t="s">
        <v>1460</v>
      </c>
      <c r="E22" s="397">
        <v>37.36</v>
      </c>
      <c r="F22" s="395" t="s">
        <v>1471</v>
      </c>
    </row>
    <row r="23" spans="1:6" ht="15">
      <c r="A23" s="110">
        <v>6241</v>
      </c>
      <c r="B23" s="403">
        <v>41492</v>
      </c>
      <c r="C23" s="207" t="s">
        <v>1472</v>
      </c>
      <c r="D23" s="207" t="s">
        <v>1238</v>
      </c>
      <c r="E23" s="393" t="s">
        <v>1238</v>
      </c>
      <c r="F23" s="207" t="s">
        <v>1473</v>
      </c>
    </row>
    <row r="24" spans="1:6" ht="15">
      <c r="A24" s="110">
        <v>6242</v>
      </c>
      <c r="B24" s="403">
        <v>41527</v>
      </c>
      <c r="C24" s="207" t="s">
        <v>1324</v>
      </c>
      <c r="D24" s="207" t="s">
        <v>1297</v>
      </c>
      <c r="E24" s="393">
        <v>1058.63</v>
      </c>
      <c r="F24" s="207" t="s">
        <v>1474</v>
      </c>
    </row>
    <row r="25" spans="1:6" ht="15">
      <c r="A25" s="404">
        <v>6243</v>
      </c>
      <c r="B25" s="405">
        <v>41527</v>
      </c>
      <c r="C25" s="395" t="s">
        <v>1475</v>
      </c>
      <c r="D25" s="395" t="s">
        <v>1055</v>
      </c>
      <c r="E25" s="397">
        <v>454.15</v>
      </c>
      <c r="F25" s="395" t="s">
        <v>1476</v>
      </c>
    </row>
    <row r="26" spans="1:6" ht="15">
      <c r="A26" s="110">
        <v>6244</v>
      </c>
      <c r="B26" s="403">
        <v>41527</v>
      </c>
      <c r="C26" s="207" t="s">
        <v>1477</v>
      </c>
      <c r="D26" s="207" t="s">
        <v>1238</v>
      </c>
      <c r="E26" s="393" t="s">
        <v>1238</v>
      </c>
      <c r="F26" s="207" t="s">
        <v>1478</v>
      </c>
    </row>
    <row r="27" spans="1:6" ht="15">
      <c r="A27" s="110">
        <v>6245</v>
      </c>
      <c r="B27" s="403">
        <v>41527</v>
      </c>
      <c r="C27" s="207" t="s">
        <v>1479</v>
      </c>
      <c r="D27" s="207" t="s">
        <v>1055</v>
      </c>
      <c r="E27" s="393">
        <v>574.88</v>
      </c>
      <c r="F27" s="207" t="s">
        <v>1480</v>
      </c>
    </row>
    <row r="28" spans="1:6" ht="15">
      <c r="A28" s="110">
        <v>6246</v>
      </c>
      <c r="B28" s="403">
        <v>41527</v>
      </c>
      <c r="C28" s="207" t="s">
        <v>1379</v>
      </c>
      <c r="D28" s="207" t="s">
        <v>1297</v>
      </c>
      <c r="E28" s="393">
        <v>694.09</v>
      </c>
      <c r="F28" s="207" t="s">
        <v>1481</v>
      </c>
    </row>
    <row r="29" spans="1:6" ht="15">
      <c r="A29" s="110">
        <v>6247</v>
      </c>
      <c r="B29" s="403">
        <v>41527</v>
      </c>
      <c r="C29" s="207" t="s">
        <v>1482</v>
      </c>
      <c r="D29" s="207" t="s">
        <v>1483</v>
      </c>
      <c r="E29" s="393">
        <v>469.1</v>
      </c>
      <c r="F29" s="207" t="s">
        <v>1484</v>
      </c>
    </row>
    <row r="30" spans="1:6" ht="15">
      <c r="A30" s="110">
        <v>6248</v>
      </c>
      <c r="B30" s="403">
        <v>41529</v>
      </c>
      <c r="C30" s="207" t="s">
        <v>1485</v>
      </c>
      <c r="D30" s="207" t="s">
        <v>1266</v>
      </c>
      <c r="E30" s="393" t="s">
        <v>1238</v>
      </c>
      <c r="F30" s="207" t="s">
        <v>1486</v>
      </c>
    </row>
    <row r="31" spans="1:6" ht="15">
      <c r="A31" s="110">
        <v>6249</v>
      </c>
      <c r="B31" s="403">
        <v>41529</v>
      </c>
      <c r="C31" s="207" t="s">
        <v>1487</v>
      </c>
      <c r="D31" s="207" t="s">
        <v>1051</v>
      </c>
      <c r="E31" s="393">
        <v>75</v>
      </c>
      <c r="F31" s="207" t="s">
        <v>1488</v>
      </c>
    </row>
    <row r="32" spans="1:6" ht="15">
      <c r="A32" s="110">
        <v>6250</v>
      </c>
      <c r="B32" s="403">
        <v>41529</v>
      </c>
      <c r="C32" s="207" t="s">
        <v>1346</v>
      </c>
      <c r="D32" s="207" t="s">
        <v>1489</v>
      </c>
      <c r="E32" s="393">
        <v>125.53</v>
      </c>
      <c r="F32" s="207" t="s">
        <v>1490</v>
      </c>
    </row>
    <row r="33" spans="1:6" ht="15">
      <c r="A33" s="110">
        <v>6251</v>
      </c>
      <c r="B33" s="403">
        <v>41529</v>
      </c>
      <c r="C33" s="207" t="s">
        <v>1491</v>
      </c>
      <c r="D33" s="207" t="s">
        <v>1492</v>
      </c>
      <c r="E33" s="393">
        <v>40.23</v>
      </c>
      <c r="F33" s="207" t="s">
        <v>1493</v>
      </c>
    </row>
    <row r="34" spans="1:6" ht="15">
      <c r="A34" s="110">
        <v>6252</v>
      </c>
      <c r="B34" s="403">
        <v>41529</v>
      </c>
      <c r="C34" s="207" t="s">
        <v>1494</v>
      </c>
      <c r="D34" s="207" t="s">
        <v>1357</v>
      </c>
      <c r="E34" s="393">
        <v>121.43</v>
      </c>
      <c r="F34" s="207" t="s">
        <v>1495</v>
      </c>
    </row>
    <row r="35" spans="1:6" ht="15">
      <c r="A35" s="110">
        <v>6253</v>
      </c>
      <c r="B35" s="403">
        <v>41534</v>
      </c>
      <c r="C35" s="207" t="s">
        <v>1459</v>
      </c>
      <c r="D35" s="207" t="s">
        <v>1200</v>
      </c>
      <c r="E35" s="393">
        <v>400</v>
      </c>
      <c r="F35" s="207" t="s">
        <v>1496</v>
      </c>
    </row>
    <row r="36" spans="1:6" ht="15">
      <c r="A36" s="110">
        <v>6254</v>
      </c>
      <c r="B36" s="403">
        <v>41534</v>
      </c>
      <c r="C36" s="207" t="s">
        <v>1497</v>
      </c>
      <c r="D36" s="207" t="s">
        <v>1297</v>
      </c>
      <c r="E36" s="393">
        <v>10</v>
      </c>
      <c r="F36" s="207" t="s">
        <v>1498</v>
      </c>
    </row>
    <row r="37" spans="1:6" ht="15">
      <c r="A37" s="110">
        <v>6255</v>
      </c>
      <c r="B37" s="403">
        <v>41534</v>
      </c>
      <c r="C37" s="207" t="s">
        <v>1499</v>
      </c>
      <c r="D37" s="207" t="s">
        <v>1297</v>
      </c>
      <c r="E37" s="393">
        <v>22</v>
      </c>
      <c r="F37" s="207" t="s">
        <v>1498</v>
      </c>
    </row>
    <row r="38" spans="1:6" ht="15">
      <c r="A38" s="404">
        <v>6256</v>
      </c>
      <c r="B38" s="405">
        <v>41534</v>
      </c>
      <c r="C38" s="395" t="s">
        <v>1459</v>
      </c>
      <c r="D38" s="395" t="s">
        <v>414</v>
      </c>
      <c r="E38" s="397">
        <v>115.55</v>
      </c>
      <c r="F38" s="395" t="s">
        <v>1500</v>
      </c>
    </row>
    <row r="39" spans="1:6" ht="15">
      <c r="A39" s="110">
        <v>6257</v>
      </c>
      <c r="B39" s="403">
        <v>41534</v>
      </c>
      <c r="C39" s="207" t="s">
        <v>1501</v>
      </c>
      <c r="D39" s="207" t="s">
        <v>1297</v>
      </c>
      <c r="E39" s="393">
        <v>14</v>
      </c>
      <c r="F39" s="207" t="s">
        <v>1498</v>
      </c>
    </row>
    <row r="40" spans="1:6" ht="15">
      <c r="A40" s="110">
        <v>6258</v>
      </c>
      <c r="B40" s="403">
        <v>41534</v>
      </c>
      <c r="C40" s="207" t="s">
        <v>1502</v>
      </c>
      <c r="D40" s="207" t="s">
        <v>1297</v>
      </c>
      <c r="E40" s="393">
        <v>10.05</v>
      </c>
      <c r="F40" s="207" t="s">
        <v>1498</v>
      </c>
    </row>
    <row r="41" spans="1:6" ht="15">
      <c r="A41" s="110">
        <v>6259</v>
      </c>
      <c r="B41" s="403">
        <v>41534</v>
      </c>
      <c r="C41" s="207" t="s">
        <v>1503</v>
      </c>
      <c r="D41" s="207" t="s">
        <v>1297</v>
      </c>
      <c r="E41" s="393">
        <v>34.8</v>
      </c>
      <c r="F41" s="207" t="s">
        <v>1498</v>
      </c>
    </row>
    <row r="42" spans="1:6" ht="15">
      <c r="A42" s="110">
        <v>6260</v>
      </c>
      <c r="B42" s="403">
        <v>41534</v>
      </c>
      <c r="C42" s="207" t="s">
        <v>1222</v>
      </c>
      <c r="D42" s="207" t="s">
        <v>175</v>
      </c>
      <c r="E42" s="393">
        <v>873.51</v>
      </c>
      <c r="F42" s="207" t="s">
        <v>1504</v>
      </c>
    </row>
    <row r="43" spans="1:6" ht="15">
      <c r="A43" s="110">
        <v>6261</v>
      </c>
      <c r="B43" s="403">
        <v>41535</v>
      </c>
      <c r="C43" s="207" t="s">
        <v>1505</v>
      </c>
      <c r="D43" s="207" t="s">
        <v>1244</v>
      </c>
      <c r="E43" s="393">
        <v>109.12</v>
      </c>
      <c r="F43" s="207" t="s">
        <v>1506</v>
      </c>
    </row>
    <row r="44" spans="1:6" ht="15">
      <c r="A44" s="110">
        <v>6262</v>
      </c>
      <c r="B44" s="403">
        <v>41535</v>
      </c>
      <c r="C44" s="207" t="s">
        <v>1240</v>
      </c>
      <c r="D44" s="207" t="s">
        <v>1297</v>
      </c>
      <c r="E44" s="393">
        <v>450</v>
      </c>
      <c r="F44" s="207" t="s">
        <v>1507</v>
      </c>
    </row>
    <row r="45" spans="1:6" ht="15">
      <c r="A45" s="110">
        <v>6263</v>
      </c>
      <c r="B45" s="403">
        <v>41536</v>
      </c>
      <c r="C45" s="207" t="s">
        <v>1508</v>
      </c>
      <c r="D45" s="207" t="s">
        <v>1108</v>
      </c>
      <c r="E45" s="393">
        <v>175</v>
      </c>
      <c r="F45" s="207" t="s">
        <v>1509</v>
      </c>
    </row>
    <row r="46" spans="1:6" ht="15">
      <c r="A46" s="110">
        <v>6264</v>
      </c>
      <c r="B46" s="403">
        <v>41536</v>
      </c>
      <c r="C46" s="207" t="s">
        <v>1510</v>
      </c>
      <c r="D46" s="207" t="s">
        <v>1263</v>
      </c>
      <c r="E46" s="393">
        <v>25.88</v>
      </c>
      <c r="F46" s="207" t="s">
        <v>1511</v>
      </c>
    </row>
    <row r="47" spans="1:6" ht="15">
      <c r="A47" s="110">
        <v>6265</v>
      </c>
      <c r="B47" s="403">
        <v>41536</v>
      </c>
      <c r="C47" s="207" t="s">
        <v>1512</v>
      </c>
      <c r="D47" s="207" t="s">
        <v>1492</v>
      </c>
      <c r="E47" s="393">
        <v>109.2</v>
      </c>
      <c r="F47" s="207" t="s">
        <v>1513</v>
      </c>
    </row>
    <row r="48" spans="1:6" ht="15">
      <c r="A48" s="110">
        <v>6266</v>
      </c>
      <c r="B48" s="403">
        <v>41536</v>
      </c>
      <c r="C48" s="207" t="s">
        <v>1514</v>
      </c>
      <c r="D48" s="207" t="s">
        <v>1357</v>
      </c>
      <c r="E48" s="393">
        <v>45.56</v>
      </c>
      <c r="F48" s="207" t="s">
        <v>1515</v>
      </c>
    </row>
    <row r="49" spans="1:6" ht="15">
      <c r="A49" s="110">
        <v>6267</v>
      </c>
      <c r="B49" s="403">
        <v>41536</v>
      </c>
      <c r="C49" s="207" t="s">
        <v>1494</v>
      </c>
      <c r="D49" s="207" t="s">
        <v>1357</v>
      </c>
      <c r="E49" s="393">
        <v>123.11</v>
      </c>
      <c r="F49" s="207" t="s">
        <v>1495</v>
      </c>
    </row>
    <row r="50" spans="1:6" ht="15">
      <c r="A50" s="110">
        <v>6268</v>
      </c>
      <c r="B50" s="403">
        <v>41536</v>
      </c>
      <c r="C50" s="207" t="s">
        <v>1516</v>
      </c>
      <c r="D50" s="207" t="s">
        <v>1297</v>
      </c>
      <c r="E50" s="393">
        <v>1124.35</v>
      </c>
      <c r="F50" s="207" t="s">
        <v>1517</v>
      </c>
    </row>
    <row r="51" spans="1:6" ht="15">
      <c r="A51" s="110">
        <v>6269</v>
      </c>
      <c r="B51" s="403">
        <v>41541</v>
      </c>
      <c r="C51" s="207" t="s">
        <v>1386</v>
      </c>
      <c r="D51" s="207" t="s">
        <v>1518</v>
      </c>
      <c r="E51" s="393">
        <v>41</v>
      </c>
      <c r="F51" s="207" t="s">
        <v>1519</v>
      </c>
    </row>
    <row r="52" spans="1:6" ht="15">
      <c r="A52" s="110">
        <v>6270</v>
      </c>
      <c r="B52" s="403">
        <v>41541</v>
      </c>
      <c r="C52" s="207" t="s">
        <v>1336</v>
      </c>
      <c r="D52" s="207" t="s">
        <v>1520</v>
      </c>
      <c r="E52" s="393">
        <v>64.22</v>
      </c>
      <c r="F52" s="207" t="s">
        <v>1521</v>
      </c>
    </row>
    <row r="53" spans="1:6" ht="15">
      <c r="A53" s="110">
        <v>6271</v>
      </c>
      <c r="B53" s="403">
        <v>41541</v>
      </c>
      <c r="C53" s="207" t="s">
        <v>1522</v>
      </c>
      <c r="D53" s="207" t="s">
        <v>1523</v>
      </c>
      <c r="E53" s="393">
        <v>70</v>
      </c>
      <c r="F53" s="207" t="s">
        <v>1524</v>
      </c>
    </row>
    <row r="54" spans="1:6" ht="15">
      <c r="A54" s="110">
        <v>6272</v>
      </c>
      <c r="B54" s="403">
        <v>41541</v>
      </c>
      <c r="C54" s="207" t="s">
        <v>1463</v>
      </c>
      <c r="D54" s="207" t="s">
        <v>1297</v>
      </c>
      <c r="E54" s="393">
        <v>250</v>
      </c>
      <c r="F54" s="207" t="s">
        <v>1525</v>
      </c>
    </row>
    <row r="55" spans="1:6" ht="15">
      <c r="A55" s="110">
        <v>6273</v>
      </c>
      <c r="B55" s="403">
        <v>41541</v>
      </c>
      <c r="C55" s="207" t="s">
        <v>1526</v>
      </c>
      <c r="D55" s="207" t="s">
        <v>1527</v>
      </c>
      <c r="E55" s="393">
        <v>5.75</v>
      </c>
      <c r="F55" s="207" t="s">
        <v>1528</v>
      </c>
    </row>
    <row r="56" spans="1:6" ht="15">
      <c r="A56" s="110">
        <v>6274</v>
      </c>
      <c r="B56" s="403">
        <v>41541</v>
      </c>
      <c r="C56" s="207" t="s">
        <v>1529</v>
      </c>
      <c r="D56" s="207" t="s">
        <v>1530</v>
      </c>
      <c r="E56" s="393">
        <v>82.06</v>
      </c>
      <c r="F56" s="207" t="s">
        <v>1531</v>
      </c>
    </row>
    <row r="57" spans="1:6" ht="15">
      <c r="A57" s="110">
        <v>6275</v>
      </c>
      <c r="B57" s="403">
        <v>41541</v>
      </c>
      <c r="C57" s="207" t="s">
        <v>1532</v>
      </c>
      <c r="D57" s="207" t="s">
        <v>1527</v>
      </c>
      <c r="E57" s="393">
        <v>25</v>
      </c>
      <c r="F57" s="207" t="s">
        <v>1533</v>
      </c>
    </row>
    <row r="58" spans="1:6" ht="15">
      <c r="A58" s="110">
        <v>6276</v>
      </c>
      <c r="B58" s="403">
        <v>41541</v>
      </c>
      <c r="C58" s="207" t="s">
        <v>1534</v>
      </c>
      <c r="D58" s="207" t="s">
        <v>1523</v>
      </c>
      <c r="E58" s="393">
        <v>51.15</v>
      </c>
      <c r="F58" s="207" t="s">
        <v>1535</v>
      </c>
    </row>
    <row r="59" spans="1:6" ht="15">
      <c r="A59" s="110">
        <v>6277</v>
      </c>
      <c r="B59" s="403">
        <v>41541</v>
      </c>
      <c r="C59" s="207" t="s">
        <v>1536</v>
      </c>
      <c r="D59" s="207" t="s">
        <v>784</v>
      </c>
      <c r="E59" s="393">
        <v>140</v>
      </c>
      <c r="F59" s="207" t="s">
        <v>1537</v>
      </c>
    </row>
    <row r="60" spans="1:6" ht="15">
      <c r="A60" s="110">
        <v>6278</v>
      </c>
      <c r="B60" s="403">
        <v>41541</v>
      </c>
      <c r="C60" s="207" t="s">
        <v>1463</v>
      </c>
      <c r="D60" s="207" t="s">
        <v>1297</v>
      </c>
      <c r="E60" s="393">
        <v>138.6</v>
      </c>
      <c r="F60" s="207" t="s">
        <v>1538</v>
      </c>
    </row>
    <row r="61" spans="1:6" ht="15">
      <c r="A61" s="110">
        <v>6279</v>
      </c>
      <c r="B61" s="403">
        <v>41542</v>
      </c>
      <c r="C61" s="207" t="s">
        <v>1539</v>
      </c>
      <c r="D61" s="207" t="s">
        <v>1297</v>
      </c>
      <c r="E61" s="393">
        <v>527.74</v>
      </c>
      <c r="F61" s="207" t="s">
        <v>1540</v>
      </c>
    </row>
    <row r="62" spans="1:6" ht="15">
      <c r="A62" s="110">
        <v>6280</v>
      </c>
      <c r="B62" s="403">
        <v>41542</v>
      </c>
      <c r="C62" s="207" t="s">
        <v>1356</v>
      </c>
      <c r="D62" s="207" t="s">
        <v>1357</v>
      </c>
      <c r="E62" s="393">
        <v>2882.7</v>
      </c>
      <c r="F62" s="207" t="s">
        <v>1541</v>
      </c>
    </row>
    <row r="63" spans="1:6" ht="15">
      <c r="A63" s="404">
        <v>6281</v>
      </c>
      <c r="B63" s="405">
        <v>41542</v>
      </c>
      <c r="C63" s="395" t="s">
        <v>1542</v>
      </c>
      <c r="D63" s="395" t="s">
        <v>1367</v>
      </c>
      <c r="E63" s="397">
        <v>72.37</v>
      </c>
      <c r="F63" s="395" t="s">
        <v>1543</v>
      </c>
    </row>
    <row r="64" spans="1:6" ht="15">
      <c r="A64" s="404">
        <v>6282</v>
      </c>
      <c r="B64" s="405">
        <v>41542</v>
      </c>
      <c r="C64" s="395" t="s">
        <v>1346</v>
      </c>
      <c r="D64" s="395" t="s">
        <v>1367</v>
      </c>
      <c r="E64" s="397">
        <v>94.44</v>
      </c>
      <c r="F64" s="395" t="s">
        <v>1544</v>
      </c>
    </row>
    <row r="65" spans="1:6" ht="15">
      <c r="A65" s="110">
        <v>6283</v>
      </c>
      <c r="B65" s="403">
        <v>41542</v>
      </c>
      <c r="C65" s="207" t="s">
        <v>1545</v>
      </c>
      <c r="D65" s="207" t="s">
        <v>1457</v>
      </c>
      <c r="E65" s="393">
        <v>103.48</v>
      </c>
      <c r="F65" s="207" t="s">
        <v>1546</v>
      </c>
    </row>
    <row r="66" spans="1:6" ht="15">
      <c r="A66" s="110">
        <v>6284</v>
      </c>
      <c r="B66" s="403">
        <v>41542</v>
      </c>
      <c r="C66" s="207" t="s">
        <v>1547</v>
      </c>
      <c r="D66" s="207" t="s">
        <v>1223</v>
      </c>
      <c r="E66" s="393">
        <v>667.96</v>
      </c>
      <c r="F66" s="207" t="s">
        <v>1548</v>
      </c>
    </row>
    <row r="67" spans="1:6" ht="15">
      <c r="A67" s="404">
        <v>6285</v>
      </c>
      <c r="B67" s="405">
        <v>41542</v>
      </c>
      <c r="C67" s="395" t="s">
        <v>1459</v>
      </c>
      <c r="D67" s="395" t="s">
        <v>1460</v>
      </c>
      <c r="E67" s="397">
        <v>80.63</v>
      </c>
      <c r="F67" s="395" t="s">
        <v>1549</v>
      </c>
    </row>
    <row r="68" spans="1:6" ht="15">
      <c r="A68" s="110">
        <v>6286</v>
      </c>
      <c r="B68" s="403">
        <v>41542</v>
      </c>
      <c r="C68" s="207" t="s">
        <v>1550</v>
      </c>
      <c r="D68" s="207" t="s">
        <v>1297</v>
      </c>
      <c r="E68" s="393">
        <v>350</v>
      </c>
      <c r="F68" s="207" t="s">
        <v>1551</v>
      </c>
    </row>
    <row r="69" spans="1:6" ht="15">
      <c r="A69" s="110">
        <v>6287</v>
      </c>
      <c r="B69" s="403">
        <v>41542</v>
      </c>
      <c r="C69" s="207" t="s">
        <v>1552</v>
      </c>
      <c r="D69" s="207" t="s">
        <v>1231</v>
      </c>
      <c r="E69" s="393">
        <v>87</v>
      </c>
      <c r="F69" s="207" t="s">
        <v>1553</v>
      </c>
    </row>
    <row r="70" spans="1:6" ht="15">
      <c r="A70" s="110">
        <v>6288</v>
      </c>
      <c r="B70" s="403">
        <v>41543</v>
      </c>
      <c r="C70" s="207" t="s">
        <v>1545</v>
      </c>
      <c r="D70" s="207" t="s">
        <v>1457</v>
      </c>
      <c r="E70" s="393">
        <v>103.48</v>
      </c>
      <c r="F70" s="207" t="s">
        <v>1554</v>
      </c>
    </row>
    <row r="71" spans="1:6" ht="15">
      <c r="A71" s="110">
        <v>6289</v>
      </c>
      <c r="B71" s="403">
        <v>41543</v>
      </c>
      <c r="C71" s="207" t="s">
        <v>1555</v>
      </c>
      <c r="D71" s="207" t="s">
        <v>1556</v>
      </c>
      <c r="E71" s="393">
        <v>122.1</v>
      </c>
      <c r="F71" s="207" t="s">
        <v>1557</v>
      </c>
    </row>
    <row r="72" spans="1:6" ht="15">
      <c r="A72" s="110">
        <v>6290</v>
      </c>
      <c r="B72" s="406">
        <v>11202</v>
      </c>
      <c r="C72" s="207" t="s">
        <v>1558</v>
      </c>
      <c r="D72" s="207" t="s">
        <v>1234</v>
      </c>
      <c r="E72" s="393">
        <v>38.31</v>
      </c>
      <c r="F72" s="207" t="s">
        <v>1559</v>
      </c>
    </row>
    <row r="73" spans="1:6" ht="15">
      <c r="A73" s="110">
        <v>6291</v>
      </c>
      <c r="B73" s="406">
        <v>11202</v>
      </c>
      <c r="C73" s="207" t="s">
        <v>1459</v>
      </c>
      <c r="D73" s="207" t="s">
        <v>1560</v>
      </c>
      <c r="E73" s="393">
        <v>57.47</v>
      </c>
      <c r="F73" s="207" t="s">
        <v>1561</v>
      </c>
    </row>
    <row r="74" spans="1:6" ht="15">
      <c r="A74" s="110">
        <v>6292</v>
      </c>
      <c r="B74" s="406">
        <v>11202</v>
      </c>
      <c r="C74" s="207" t="s">
        <v>1381</v>
      </c>
      <c r="D74" s="207" t="s">
        <v>1562</v>
      </c>
      <c r="E74" s="393">
        <v>250</v>
      </c>
      <c r="F74" s="207" t="s">
        <v>1563</v>
      </c>
    </row>
    <row r="75" spans="1:6" ht="15">
      <c r="A75" s="110">
        <v>6293</v>
      </c>
      <c r="B75" s="406">
        <v>11202</v>
      </c>
      <c r="C75" s="207" t="s">
        <v>1383</v>
      </c>
      <c r="D75" s="207" t="s">
        <v>1564</v>
      </c>
      <c r="E75" s="393">
        <v>750</v>
      </c>
      <c r="F75" s="207" t="s">
        <v>1563</v>
      </c>
    </row>
    <row r="76" spans="1:6" ht="15">
      <c r="A76" s="110">
        <v>6294</v>
      </c>
      <c r="B76" s="406">
        <v>11202</v>
      </c>
      <c r="C76" s="207" t="s">
        <v>1384</v>
      </c>
      <c r="D76" s="207" t="s">
        <v>1564</v>
      </c>
      <c r="E76" s="393">
        <v>250</v>
      </c>
      <c r="F76" s="207" t="s">
        <v>1563</v>
      </c>
    </row>
    <row r="77" spans="1:6" ht="15">
      <c r="A77" s="110">
        <v>6295</v>
      </c>
      <c r="B77" s="406">
        <v>11202</v>
      </c>
      <c r="C77" s="207" t="s">
        <v>1379</v>
      </c>
      <c r="D77" s="207" t="s">
        <v>1564</v>
      </c>
      <c r="E77" s="393">
        <v>250</v>
      </c>
      <c r="F77" s="207" t="s">
        <v>1563</v>
      </c>
    </row>
    <row r="78" spans="1:6" ht="15">
      <c r="A78" s="110">
        <v>6296</v>
      </c>
      <c r="B78" s="406">
        <v>11202</v>
      </c>
      <c r="C78" s="207" t="s">
        <v>1565</v>
      </c>
      <c r="D78" s="207" t="s">
        <v>1566</v>
      </c>
      <c r="E78" s="393">
        <v>250</v>
      </c>
      <c r="F78" s="207" t="s">
        <v>1563</v>
      </c>
    </row>
    <row r="79" spans="1:6" ht="15">
      <c r="A79" s="110"/>
      <c r="B79" s="406"/>
      <c r="C79" s="207"/>
      <c r="D79" s="207"/>
      <c r="E79" s="393"/>
      <c r="F79" s="207"/>
    </row>
    <row r="80" spans="1:6" ht="15">
      <c r="A80" s="110"/>
      <c r="B80" s="406"/>
      <c r="C80" s="207"/>
      <c r="D80" s="207"/>
      <c r="E80" s="393">
        <f>SUM(E13,E22,E25,E38,E63,E64,E67)</f>
        <v>868.2999999999998</v>
      </c>
      <c r="F80" s="20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82">
      <selection activeCell="C112" sqref="C112"/>
    </sheetView>
  </sheetViews>
  <sheetFormatPr defaultColWidth="9.140625" defaultRowHeight="15"/>
  <cols>
    <col min="3" max="3" width="41.00390625" style="0" bestFit="1" customWidth="1"/>
    <col min="4" max="4" width="14.00390625" style="0" bestFit="1" customWidth="1"/>
    <col min="6" max="6" width="60.57421875" style="0" bestFit="1" customWidth="1"/>
  </cols>
  <sheetData>
    <row r="1" spans="1:6" ht="15">
      <c r="A1" s="407" t="s">
        <v>1195</v>
      </c>
      <c r="B1" s="408" t="s">
        <v>871</v>
      </c>
      <c r="C1" s="409" t="s">
        <v>1196</v>
      </c>
      <c r="D1" s="410" t="s">
        <v>1197</v>
      </c>
      <c r="E1" s="411" t="s">
        <v>1198</v>
      </c>
      <c r="F1" s="410" t="s">
        <v>600</v>
      </c>
    </row>
    <row r="2" spans="1:6" ht="15">
      <c r="A2" s="207">
        <v>6297</v>
      </c>
      <c r="B2" s="412">
        <v>37165</v>
      </c>
      <c r="C2" s="207" t="s">
        <v>1567</v>
      </c>
      <c r="D2" s="207" t="s">
        <v>1568</v>
      </c>
      <c r="E2" s="393">
        <v>88.78</v>
      </c>
      <c r="F2" s="207" t="s">
        <v>1569</v>
      </c>
    </row>
    <row r="3" spans="1:6" ht="15">
      <c r="A3" s="207">
        <v>6298</v>
      </c>
      <c r="B3" s="412">
        <v>37165</v>
      </c>
      <c r="C3" s="207" t="s">
        <v>1570</v>
      </c>
      <c r="D3" s="207" t="s">
        <v>1568</v>
      </c>
      <c r="E3" s="393">
        <v>6.53</v>
      </c>
      <c r="F3" s="207" t="s">
        <v>1571</v>
      </c>
    </row>
    <row r="4" spans="1:6" ht="15">
      <c r="A4" s="207">
        <v>6299</v>
      </c>
      <c r="B4" s="412">
        <v>37165</v>
      </c>
      <c r="C4" s="207" t="s">
        <v>1572</v>
      </c>
      <c r="D4" s="207" t="s">
        <v>1108</v>
      </c>
      <c r="E4" s="393">
        <v>47.13</v>
      </c>
      <c r="F4" s="207" t="s">
        <v>1573</v>
      </c>
    </row>
    <row r="5" spans="1:6" ht="15">
      <c r="A5" s="207">
        <v>6300</v>
      </c>
      <c r="B5" s="412">
        <v>37165</v>
      </c>
      <c r="C5" s="207" t="s">
        <v>1487</v>
      </c>
      <c r="D5" s="207" t="s">
        <v>1560</v>
      </c>
      <c r="E5" s="393">
        <v>75</v>
      </c>
      <c r="F5" s="207" t="s">
        <v>1574</v>
      </c>
    </row>
    <row r="6" spans="1:6" ht="15">
      <c r="A6" s="207">
        <v>6301</v>
      </c>
      <c r="B6" s="412">
        <v>37530</v>
      </c>
      <c r="C6" s="207" t="s">
        <v>1575</v>
      </c>
      <c r="D6" s="207" t="s">
        <v>1234</v>
      </c>
      <c r="E6" s="393">
        <v>34.03</v>
      </c>
      <c r="F6" s="207" t="s">
        <v>1576</v>
      </c>
    </row>
    <row r="7" spans="1:6" ht="15">
      <c r="A7" s="207">
        <v>6302</v>
      </c>
      <c r="B7" s="412">
        <v>37530</v>
      </c>
      <c r="C7" s="207" t="s">
        <v>1577</v>
      </c>
      <c r="D7" s="207" t="s">
        <v>1234</v>
      </c>
      <c r="E7" s="393">
        <v>36.1</v>
      </c>
      <c r="F7" s="207" t="s">
        <v>1576</v>
      </c>
    </row>
    <row r="8" spans="1:6" ht="15">
      <c r="A8" s="207">
        <v>6303</v>
      </c>
      <c r="B8" s="412">
        <v>37530</v>
      </c>
      <c r="C8" s="207" t="s">
        <v>1578</v>
      </c>
      <c r="D8" s="207" t="s">
        <v>1263</v>
      </c>
      <c r="E8" s="393">
        <v>105</v>
      </c>
      <c r="F8" s="207" t="s">
        <v>1579</v>
      </c>
    </row>
    <row r="9" spans="1:6" ht="15">
      <c r="A9" s="207">
        <v>6304</v>
      </c>
      <c r="B9" s="412">
        <v>37895</v>
      </c>
      <c r="C9" s="207" t="s">
        <v>1580</v>
      </c>
      <c r="D9" s="207" t="s">
        <v>1581</v>
      </c>
      <c r="E9" s="393">
        <v>151.77</v>
      </c>
      <c r="F9" s="207" t="s">
        <v>1582</v>
      </c>
    </row>
    <row r="10" spans="1:6" ht="15">
      <c r="A10" s="207">
        <v>6305</v>
      </c>
      <c r="B10" s="412">
        <v>37895</v>
      </c>
      <c r="C10" s="207" t="s">
        <v>1356</v>
      </c>
      <c r="D10" s="207" t="s">
        <v>1583</v>
      </c>
      <c r="E10" s="393">
        <v>625.44</v>
      </c>
      <c r="F10" s="207" t="s">
        <v>1584</v>
      </c>
    </row>
    <row r="11" spans="1:6" ht="15">
      <c r="A11" s="207">
        <v>6306</v>
      </c>
      <c r="B11" s="412">
        <v>37895</v>
      </c>
      <c r="C11" s="207" t="s">
        <v>1585</v>
      </c>
      <c r="D11" s="207" t="s">
        <v>1207</v>
      </c>
      <c r="E11" s="393" t="s">
        <v>1207</v>
      </c>
      <c r="F11" s="207" t="s">
        <v>1347</v>
      </c>
    </row>
    <row r="12" spans="1:6" ht="15">
      <c r="A12" s="207">
        <v>6307</v>
      </c>
      <c r="B12" s="412" t="s">
        <v>1237</v>
      </c>
      <c r="C12" s="207" t="s">
        <v>1237</v>
      </c>
      <c r="D12" s="207" t="s">
        <v>1237</v>
      </c>
      <c r="E12" s="393" t="s">
        <v>1237</v>
      </c>
      <c r="F12" s="207" t="s">
        <v>1586</v>
      </c>
    </row>
    <row r="13" spans="1:6" ht="15">
      <c r="A13" s="207">
        <v>6308</v>
      </c>
      <c r="B13" s="412">
        <v>37895</v>
      </c>
      <c r="C13" s="207" t="s">
        <v>1459</v>
      </c>
      <c r="D13" s="207" t="s">
        <v>1200</v>
      </c>
      <c r="E13" s="393">
        <v>62.13</v>
      </c>
      <c r="F13" s="207" t="s">
        <v>1587</v>
      </c>
    </row>
    <row r="14" spans="1:6" ht="15">
      <c r="A14" s="395">
        <v>6309</v>
      </c>
      <c r="B14" s="413">
        <v>38261</v>
      </c>
      <c r="C14" s="395" t="s">
        <v>1324</v>
      </c>
      <c r="D14" s="395" t="s">
        <v>1560</v>
      </c>
      <c r="E14" s="397">
        <v>56.66</v>
      </c>
      <c r="F14" s="395" t="s">
        <v>1588</v>
      </c>
    </row>
    <row r="15" spans="1:6" ht="15">
      <c r="A15" s="395">
        <v>6310</v>
      </c>
      <c r="B15" s="413">
        <v>38261</v>
      </c>
      <c r="C15" s="395" t="s">
        <v>1459</v>
      </c>
      <c r="D15" s="395" t="s">
        <v>1055</v>
      </c>
      <c r="E15" s="397">
        <v>21.37</v>
      </c>
      <c r="F15" s="395" t="s">
        <v>1589</v>
      </c>
    </row>
    <row r="16" spans="1:6" ht="15">
      <c r="A16" s="207">
        <v>6311</v>
      </c>
      <c r="B16" s="412">
        <v>38261</v>
      </c>
      <c r="C16" s="207" t="s">
        <v>1505</v>
      </c>
      <c r="D16" s="207" t="s">
        <v>1244</v>
      </c>
      <c r="E16" s="393">
        <v>25</v>
      </c>
      <c r="F16" s="207" t="s">
        <v>1590</v>
      </c>
    </row>
    <row r="17" spans="1:6" ht="15">
      <c r="A17" s="207">
        <v>6312</v>
      </c>
      <c r="B17" s="412">
        <v>38261</v>
      </c>
      <c r="C17" s="207" t="s">
        <v>1591</v>
      </c>
      <c r="D17" s="207" t="s">
        <v>1244</v>
      </c>
      <c r="E17" s="393">
        <v>23.9</v>
      </c>
      <c r="F17" s="207" t="s">
        <v>1592</v>
      </c>
    </row>
    <row r="18" spans="1:6" ht="15">
      <c r="A18" s="207">
        <v>6313</v>
      </c>
      <c r="B18" s="412">
        <v>39722</v>
      </c>
      <c r="C18" s="207" t="s">
        <v>1593</v>
      </c>
      <c r="D18" s="207" t="s">
        <v>1223</v>
      </c>
      <c r="E18" s="393">
        <v>347.05</v>
      </c>
      <c r="F18" s="207" t="s">
        <v>1594</v>
      </c>
    </row>
    <row r="19" spans="1:6" ht="15">
      <c r="A19" s="207">
        <v>6314</v>
      </c>
      <c r="B19" s="412">
        <v>39722</v>
      </c>
      <c r="C19" s="207" t="s">
        <v>1547</v>
      </c>
      <c r="D19" s="207" t="s">
        <v>1234</v>
      </c>
      <c r="E19" s="393">
        <v>156.41</v>
      </c>
      <c r="F19" s="207" t="s">
        <v>1595</v>
      </c>
    </row>
    <row r="20" spans="1:6" ht="15">
      <c r="A20" s="207">
        <v>6315</v>
      </c>
      <c r="B20" s="412">
        <v>39722</v>
      </c>
      <c r="C20" s="207" t="s">
        <v>1596</v>
      </c>
      <c r="D20" s="207"/>
      <c r="E20" s="393">
        <v>42</v>
      </c>
      <c r="F20" s="207" t="s">
        <v>1597</v>
      </c>
    </row>
    <row r="21" spans="1:6" ht="15">
      <c r="A21" s="207">
        <v>6316</v>
      </c>
      <c r="B21" s="412">
        <v>39722</v>
      </c>
      <c r="C21" s="207" t="s">
        <v>1598</v>
      </c>
      <c r="D21" s="207" t="s">
        <v>1357</v>
      </c>
      <c r="E21" s="393">
        <v>125</v>
      </c>
      <c r="F21" s="207" t="s">
        <v>1599</v>
      </c>
    </row>
    <row r="22" spans="1:6" ht="15">
      <c r="A22" s="207">
        <v>6317</v>
      </c>
      <c r="B22" s="412">
        <v>40087</v>
      </c>
      <c r="C22" s="207" t="s">
        <v>1600</v>
      </c>
      <c r="D22" s="207" t="s">
        <v>1297</v>
      </c>
      <c r="E22" s="393">
        <v>52.55</v>
      </c>
      <c r="F22" s="207" t="s">
        <v>1601</v>
      </c>
    </row>
    <row r="23" spans="1:6" ht="15">
      <c r="A23" s="207">
        <v>6318</v>
      </c>
      <c r="B23" s="412">
        <v>40087</v>
      </c>
      <c r="C23" s="207" t="s">
        <v>1602</v>
      </c>
      <c r="D23" s="207" t="s">
        <v>1560</v>
      </c>
      <c r="E23" s="393">
        <v>120</v>
      </c>
      <c r="F23" s="207" t="s">
        <v>1603</v>
      </c>
    </row>
    <row r="24" spans="1:6" ht="15">
      <c r="A24" s="395">
        <v>6319</v>
      </c>
      <c r="B24" s="413">
        <v>40087</v>
      </c>
      <c r="C24" s="395" t="s">
        <v>1459</v>
      </c>
      <c r="D24" s="395" t="s">
        <v>1560</v>
      </c>
      <c r="E24" s="397">
        <v>62.72</v>
      </c>
      <c r="F24" s="395" t="s">
        <v>1604</v>
      </c>
    </row>
    <row r="25" spans="1:6" ht="15">
      <c r="A25" s="207">
        <v>6320</v>
      </c>
      <c r="B25" s="412">
        <v>40087</v>
      </c>
      <c r="C25" s="207" t="s">
        <v>1605</v>
      </c>
      <c r="D25" s="207" t="s">
        <v>1234</v>
      </c>
      <c r="E25" s="393">
        <v>13.58</v>
      </c>
      <c r="F25" s="207" t="s">
        <v>1606</v>
      </c>
    </row>
    <row r="26" spans="1:6" ht="15">
      <c r="A26" s="207">
        <v>6321</v>
      </c>
      <c r="B26" s="412">
        <v>40087</v>
      </c>
      <c r="C26" s="207" t="s">
        <v>1607</v>
      </c>
      <c r="D26" s="207" t="s">
        <v>1518</v>
      </c>
      <c r="E26" s="393">
        <v>249.59</v>
      </c>
      <c r="F26" s="207" t="s">
        <v>1608</v>
      </c>
    </row>
    <row r="27" spans="1:6" ht="15">
      <c r="A27" s="207">
        <v>6322</v>
      </c>
      <c r="B27" s="412">
        <v>40087</v>
      </c>
      <c r="C27" s="207" t="s">
        <v>1609</v>
      </c>
      <c r="D27" s="207" t="s">
        <v>1610</v>
      </c>
      <c r="E27" s="393">
        <v>109.89</v>
      </c>
      <c r="F27" s="207" t="s">
        <v>1611</v>
      </c>
    </row>
    <row r="28" spans="1:6" ht="15">
      <c r="A28" s="207">
        <v>6323</v>
      </c>
      <c r="B28" s="412">
        <v>40087</v>
      </c>
      <c r="C28" s="207" t="s">
        <v>1612</v>
      </c>
      <c r="D28" s="207" t="s">
        <v>1234</v>
      </c>
      <c r="E28" s="393">
        <v>13.58</v>
      </c>
      <c r="F28" s="207" t="s">
        <v>1613</v>
      </c>
    </row>
    <row r="29" spans="1:6" ht="15">
      <c r="A29" s="207">
        <v>6324</v>
      </c>
      <c r="B29" s="412">
        <v>40087</v>
      </c>
      <c r="C29" s="207" t="s">
        <v>1614</v>
      </c>
      <c r="D29" s="207" t="s">
        <v>1615</v>
      </c>
      <c r="E29" s="393">
        <v>25</v>
      </c>
      <c r="F29" s="207" t="s">
        <v>1590</v>
      </c>
    </row>
    <row r="30" spans="1:6" ht="15">
      <c r="A30" s="207">
        <v>6325</v>
      </c>
      <c r="B30" s="412">
        <v>40087</v>
      </c>
      <c r="C30" s="207" t="s">
        <v>1616</v>
      </c>
      <c r="D30" s="207" t="s">
        <v>1237</v>
      </c>
      <c r="E30" s="393" t="s">
        <v>1238</v>
      </c>
      <c r="F30" s="207" t="s">
        <v>1617</v>
      </c>
    </row>
    <row r="31" spans="1:6" ht="15">
      <c r="A31" s="207">
        <v>6326</v>
      </c>
      <c r="B31" s="412">
        <v>40087</v>
      </c>
      <c r="C31" s="207" t="s">
        <v>1618</v>
      </c>
      <c r="D31" s="207" t="s">
        <v>1226</v>
      </c>
      <c r="E31" s="393">
        <v>90.32</v>
      </c>
      <c r="F31" s="207" t="s">
        <v>1619</v>
      </c>
    </row>
    <row r="32" spans="1:6" ht="15">
      <c r="A32" s="207">
        <v>6327</v>
      </c>
      <c r="B32" s="412">
        <v>40087</v>
      </c>
      <c r="C32" s="207" t="s">
        <v>1620</v>
      </c>
      <c r="D32" s="207" t="s">
        <v>1518</v>
      </c>
      <c r="E32" s="393">
        <v>74.64</v>
      </c>
      <c r="F32" s="207" t="s">
        <v>1621</v>
      </c>
    </row>
    <row r="33" spans="1:6" ht="15">
      <c r="A33" s="207">
        <v>6328</v>
      </c>
      <c r="B33" s="412">
        <v>40087</v>
      </c>
      <c r="C33" s="207" t="s">
        <v>1622</v>
      </c>
      <c r="D33" s="207" t="s">
        <v>1518</v>
      </c>
      <c r="E33" s="393">
        <v>70.9</v>
      </c>
      <c r="F33" s="207" t="s">
        <v>1621</v>
      </c>
    </row>
    <row r="34" spans="1:6" ht="15">
      <c r="A34" s="207">
        <v>6329</v>
      </c>
      <c r="B34" s="412">
        <v>40087</v>
      </c>
      <c r="C34" s="207" t="s">
        <v>1623</v>
      </c>
      <c r="D34" s="207" t="s">
        <v>1560</v>
      </c>
      <c r="E34" s="393">
        <v>400</v>
      </c>
      <c r="F34" s="207" t="s">
        <v>1624</v>
      </c>
    </row>
    <row r="35" spans="1:6" ht="15">
      <c r="A35" s="207">
        <v>6330</v>
      </c>
      <c r="B35" s="412">
        <v>40087</v>
      </c>
      <c r="C35" s="207" t="s">
        <v>1625</v>
      </c>
      <c r="D35" s="207" t="s">
        <v>784</v>
      </c>
      <c r="E35" s="393">
        <v>83.88</v>
      </c>
      <c r="F35" s="207" t="s">
        <v>1626</v>
      </c>
    </row>
    <row r="36" spans="1:6" ht="15">
      <c r="A36" s="207">
        <v>6331</v>
      </c>
      <c r="B36" s="412">
        <v>40087</v>
      </c>
      <c r="C36" s="207" t="s">
        <v>1627</v>
      </c>
      <c r="D36" s="207" t="s">
        <v>1234</v>
      </c>
      <c r="E36" s="393">
        <v>27.15</v>
      </c>
      <c r="F36" s="207" t="s">
        <v>1606</v>
      </c>
    </row>
    <row r="37" spans="1:6" ht="15">
      <c r="A37" s="207">
        <v>6332</v>
      </c>
      <c r="B37" s="412">
        <v>40452</v>
      </c>
      <c r="C37" s="207" t="s">
        <v>1356</v>
      </c>
      <c r="D37" s="207" t="s">
        <v>1583</v>
      </c>
      <c r="E37" s="393">
        <v>820.59</v>
      </c>
      <c r="F37" s="207" t="s">
        <v>1628</v>
      </c>
    </row>
    <row r="38" spans="1:6" ht="15">
      <c r="A38" s="207">
        <v>6333</v>
      </c>
      <c r="B38" s="412">
        <v>40452</v>
      </c>
      <c r="C38" s="207" t="s">
        <v>1629</v>
      </c>
      <c r="D38" s="207" t="s">
        <v>1615</v>
      </c>
      <c r="E38" s="393">
        <v>11.27</v>
      </c>
      <c r="F38" s="207" t="s">
        <v>1630</v>
      </c>
    </row>
    <row r="39" spans="1:6" ht="15">
      <c r="A39" s="207">
        <v>6334</v>
      </c>
      <c r="B39" s="412">
        <v>40452</v>
      </c>
      <c r="C39" s="207" t="s">
        <v>1494</v>
      </c>
      <c r="D39" s="207" t="s">
        <v>1583</v>
      </c>
      <c r="E39" s="393">
        <v>243.3</v>
      </c>
      <c r="F39" s="207" t="s">
        <v>1631</v>
      </c>
    </row>
    <row r="40" spans="1:6" ht="15">
      <c r="A40" s="207">
        <v>6335</v>
      </c>
      <c r="B40" s="412">
        <v>42278</v>
      </c>
      <c r="C40" s="207" t="s">
        <v>1632</v>
      </c>
      <c r="D40" s="207" t="s">
        <v>1633</v>
      </c>
      <c r="E40" s="393">
        <v>532.35</v>
      </c>
      <c r="F40" s="207" t="s">
        <v>1634</v>
      </c>
    </row>
    <row r="41" spans="1:6" ht="15">
      <c r="A41" s="207">
        <v>6336</v>
      </c>
      <c r="B41" s="412">
        <v>42278</v>
      </c>
      <c r="C41" s="207" t="s">
        <v>1635</v>
      </c>
      <c r="D41" s="207" t="s">
        <v>1633</v>
      </c>
      <c r="E41" s="393">
        <v>841.05</v>
      </c>
      <c r="F41" s="207" t="s">
        <v>1636</v>
      </c>
    </row>
    <row r="42" spans="1:6" ht="15">
      <c r="A42" s="207">
        <v>6337</v>
      </c>
      <c r="B42" s="412">
        <v>42278</v>
      </c>
      <c r="C42" s="207" t="s">
        <v>1637</v>
      </c>
      <c r="D42" s="207" t="s">
        <v>1633</v>
      </c>
      <c r="E42" s="393">
        <v>310.5</v>
      </c>
      <c r="F42" s="207" t="s">
        <v>1638</v>
      </c>
    </row>
    <row r="43" spans="1:6" ht="15">
      <c r="A43" s="207">
        <v>6338</v>
      </c>
      <c r="B43" s="412">
        <v>42278</v>
      </c>
      <c r="C43" s="207" t="s">
        <v>1639</v>
      </c>
      <c r="D43" s="207" t="s">
        <v>1213</v>
      </c>
      <c r="E43" s="393">
        <v>396</v>
      </c>
      <c r="F43" s="207" t="s">
        <v>1640</v>
      </c>
    </row>
    <row r="44" spans="1:6" ht="15">
      <c r="A44" s="207">
        <v>6339</v>
      </c>
      <c r="B44" s="412">
        <v>42644</v>
      </c>
      <c r="C44" s="207" t="s">
        <v>1512</v>
      </c>
      <c r="D44" s="207" t="s">
        <v>1492</v>
      </c>
      <c r="E44" s="393">
        <v>105</v>
      </c>
      <c r="F44" s="207" t="s">
        <v>802</v>
      </c>
    </row>
    <row r="45" spans="1:6" ht="15">
      <c r="A45" s="207">
        <v>6340</v>
      </c>
      <c r="B45" s="412">
        <v>42644</v>
      </c>
      <c r="C45" s="207" t="s">
        <v>1547</v>
      </c>
      <c r="D45" s="207" t="s">
        <v>1234</v>
      </c>
      <c r="E45" s="393">
        <v>120</v>
      </c>
      <c r="F45" s="207" t="s">
        <v>802</v>
      </c>
    </row>
    <row r="46" spans="1:6" ht="15">
      <c r="A46" s="395">
        <v>6341</v>
      </c>
      <c r="B46" s="413">
        <v>42644</v>
      </c>
      <c r="C46" s="395" t="s">
        <v>1222</v>
      </c>
      <c r="D46" s="395" t="s">
        <v>1560</v>
      </c>
      <c r="E46" s="397">
        <v>10</v>
      </c>
      <c r="F46" s="395" t="s">
        <v>1641</v>
      </c>
    </row>
    <row r="47" spans="1:6" ht="15">
      <c r="A47" s="207">
        <v>6342</v>
      </c>
      <c r="B47" s="412">
        <v>42644</v>
      </c>
      <c r="C47" s="207" t="s">
        <v>1596</v>
      </c>
      <c r="D47" s="207" t="s">
        <v>1642</v>
      </c>
      <c r="E47" s="393">
        <v>42</v>
      </c>
      <c r="F47" s="207" t="s">
        <v>1597</v>
      </c>
    </row>
    <row r="48" spans="1:6" ht="15">
      <c r="A48" s="207">
        <v>6343</v>
      </c>
      <c r="B48" s="412">
        <v>43009</v>
      </c>
      <c r="C48" s="207" t="s">
        <v>1643</v>
      </c>
      <c r="D48" s="207" t="s">
        <v>1266</v>
      </c>
      <c r="E48" s="393">
        <v>103.61</v>
      </c>
      <c r="F48" s="207" t="s">
        <v>1644</v>
      </c>
    </row>
    <row r="49" spans="1:6" ht="15">
      <c r="A49" s="207">
        <v>6344</v>
      </c>
      <c r="B49" s="412">
        <v>43009</v>
      </c>
      <c r="C49" s="207" t="s">
        <v>1315</v>
      </c>
      <c r="D49" s="207" t="s">
        <v>1560</v>
      </c>
      <c r="E49" s="393">
        <v>623.83</v>
      </c>
      <c r="F49" s="207" t="s">
        <v>1645</v>
      </c>
    </row>
    <row r="50" spans="1:6" ht="15">
      <c r="A50" s="207">
        <v>6345</v>
      </c>
      <c r="B50" s="412">
        <v>43009</v>
      </c>
      <c r="C50" s="207" t="s">
        <v>1646</v>
      </c>
      <c r="D50" s="207" t="s">
        <v>1647</v>
      </c>
      <c r="E50" s="393">
        <v>103.61</v>
      </c>
      <c r="F50" s="207" t="s">
        <v>1648</v>
      </c>
    </row>
    <row r="51" spans="1:6" ht="15">
      <c r="A51" s="207">
        <v>6346</v>
      </c>
      <c r="B51" s="412">
        <v>43009</v>
      </c>
      <c r="C51" s="207" t="s">
        <v>1649</v>
      </c>
      <c r="D51" s="207" t="s">
        <v>1650</v>
      </c>
      <c r="E51" s="393">
        <v>128.43</v>
      </c>
      <c r="F51" s="207" t="s">
        <v>1651</v>
      </c>
    </row>
    <row r="52" spans="1:6" ht="15">
      <c r="A52" s="207">
        <v>6347</v>
      </c>
      <c r="B52" s="412">
        <v>43009</v>
      </c>
      <c r="C52" s="207" t="s">
        <v>1652</v>
      </c>
      <c r="D52" s="207" t="s">
        <v>1650</v>
      </c>
      <c r="E52" s="393">
        <v>25</v>
      </c>
      <c r="F52" s="207" t="s">
        <v>1653</v>
      </c>
    </row>
    <row r="53" spans="1:6" ht="15">
      <c r="A53" s="207">
        <v>6348</v>
      </c>
      <c r="B53" s="412">
        <v>43009</v>
      </c>
      <c r="C53" s="207" t="s">
        <v>1654</v>
      </c>
      <c r="D53" s="207" t="s">
        <v>1650</v>
      </c>
      <c r="E53" s="393">
        <v>25</v>
      </c>
      <c r="F53" s="64" t="s">
        <v>802</v>
      </c>
    </row>
    <row r="54" spans="1:6" ht="15">
      <c r="A54" s="207">
        <v>6349</v>
      </c>
      <c r="B54" s="412">
        <v>43009</v>
      </c>
      <c r="C54" s="207" t="s">
        <v>1655</v>
      </c>
      <c r="D54" s="207" t="s">
        <v>1650</v>
      </c>
      <c r="E54" s="393">
        <v>512.24</v>
      </c>
      <c r="F54" s="207" t="s">
        <v>1656</v>
      </c>
    </row>
    <row r="55" spans="1:6" ht="15">
      <c r="A55" s="207">
        <v>6350</v>
      </c>
      <c r="B55" s="412">
        <v>43009</v>
      </c>
      <c r="C55" s="207" t="s">
        <v>1654</v>
      </c>
      <c r="D55" s="207" t="s">
        <v>1650</v>
      </c>
      <c r="E55" s="393">
        <v>40</v>
      </c>
      <c r="F55" s="207" t="s">
        <v>802</v>
      </c>
    </row>
    <row r="56" spans="1:6" ht="15">
      <c r="A56" s="207">
        <v>6351</v>
      </c>
      <c r="B56" s="412">
        <v>43009</v>
      </c>
      <c r="C56" s="207" t="s">
        <v>1494</v>
      </c>
      <c r="D56" s="207" t="s">
        <v>1357</v>
      </c>
      <c r="E56" s="393">
        <v>121.41</v>
      </c>
      <c r="F56" s="207" t="s">
        <v>1657</v>
      </c>
    </row>
    <row r="57" spans="1:6" ht="15">
      <c r="A57" s="207">
        <v>6352</v>
      </c>
      <c r="B57" s="412">
        <v>44470</v>
      </c>
      <c r="C57" s="207" t="s">
        <v>1532</v>
      </c>
      <c r="D57" s="207" t="s">
        <v>1527</v>
      </c>
      <c r="E57" s="393">
        <v>87</v>
      </c>
      <c r="F57" s="207" t="s">
        <v>802</v>
      </c>
    </row>
    <row r="58" spans="1:6" ht="15">
      <c r="A58" s="395">
        <v>6353</v>
      </c>
      <c r="B58" s="413">
        <v>44470</v>
      </c>
      <c r="C58" s="395" t="s">
        <v>1212</v>
      </c>
      <c r="D58" s="395" t="s">
        <v>1560</v>
      </c>
      <c r="E58" s="397">
        <v>62.39</v>
      </c>
      <c r="F58" s="395" t="s">
        <v>414</v>
      </c>
    </row>
    <row r="59" spans="1:6" ht="15">
      <c r="A59" s="207">
        <v>6354</v>
      </c>
      <c r="B59" s="412">
        <v>44470</v>
      </c>
      <c r="C59" s="207" t="s">
        <v>1479</v>
      </c>
      <c r="D59" s="207" t="s">
        <v>1560</v>
      </c>
      <c r="E59" s="393">
        <v>2012.06</v>
      </c>
      <c r="F59" s="207" t="s">
        <v>1658</v>
      </c>
    </row>
    <row r="60" spans="1:6" ht="15">
      <c r="A60" s="207">
        <v>6355</v>
      </c>
      <c r="B60" s="412">
        <v>44470</v>
      </c>
      <c r="C60" s="207" t="s">
        <v>1510</v>
      </c>
      <c r="D60" s="207" t="s">
        <v>1263</v>
      </c>
      <c r="E60" s="393">
        <v>105</v>
      </c>
      <c r="F60" s="207" t="s">
        <v>802</v>
      </c>
    </row>
    <row r="61" spans="1:6" ht="15">
      <c r="A61" s="207">
        <v>6356</v>
      </c>
      <c r="B61" s="412">
        <v>44470</v>
      </c>
      <c r="C61" s="207" t="s">
        <v>1659</v>
      </c>
      <c r="D61" s="207" t="s">
        <v>1660</v>
      </c>
      <c r="E61" s="393">
        <v>386.3</v>
      </c>
      <c r="F61" s="207" t="s">
        <v>1661</v>
      </c>
    </row>
    <row r="62" spans="1:6" ht="15">
      <c r="A62" s="207">
        <v>6357</v>
      </c>
      <c r="B62" s="412">
        <v>44835</v>
      </c>
      <c r="C62" s="207" t="s">
        <v>1469</v>
      </c>
      <c r="D62" s="207" t="s">
        <v>1457</v>
      </c>
      <c r="E62" s="393">
        <v>139.59</v>
      </c>
      <c r="F62" s="207" t="s">
        <v>1662</v>
      </c>
    </row>
    <row r="63" spans="1:6" ht="15">
      <c r="A63" s="207">
        <v>6358</v>
      </c>
      <c r="B63" s="412">
        <v>44835</v>
      </c>
      <c r="C63" s="207" t="s">
        <v>1356</v>
      </c>
      <c r="D63" s="207" t="s">
        <v>1583</v>
      </c>
      <c r="E63" s="393">
        <v>1888.96</v>
      </c>
      <c r="F63" s="207" t="s">
        <v>1628</v>
      </c>
    </row>
    <row r="64" spans="1:6" ht="15">
      <c r="A64" s="207">
        <v>6359</v>
      </c>
      <c r="B64" s="412">
        <v>44835</v>
      </c>
      <c r="C64" s="207" t="s">
        <v>1663</v>
      </c>
      <c r="D64" s="207" t="s">
        <v>1108</v>
      </c>
      <c r="E64" s="393">
        <v>140.1</v>
      </c>
      <c r="F64" s="207" t="s">
        <v>1664</v>
      </c>
    </row>
    <row r="65" spans="1:6" ht="15">
      <c r="A65" s="207">
        <v>6360</v>
      </c>
      <c r="B65" s="412">
        <v>44835</v>
      </c>
      <c r="C65" s="207" t="s">
        <v>1665</v>
      </c>
      <c r="D65" s="207" t="s">
        <v>1560</v>
      </c>
      <c r="E65" s="393">
        <v>18.11</v>
      </c>
      <c r="F65" s="207" t="s">
        <v>1666</v>
      </c>
    </row>
    <row r="66" spans="1:6" ht="15">
      <c r="A66" s="207">
        <v>6361</v>
      </c>
      <c r="B66" s="412">
        <v>45200</v>
      </c>
      <c r="C66" s="207" t="s">
        <v>1667</v>
      </c>
      <c r="D66" s="207" t="s">
        <v>1668</v>
      </c>
      <c r="E66" s="393">
        <v>119</v>
      </c>
      <c r="F66" s="207" t="s">
        <v>1669</v>
      </c>
    </row>
    <row r="67" spans="1:6" ht="15">
      <c r="A67" s="395">
        <v>6362</v>
      </c>
      <c r="B67" s="413">
        <v>45200</v>
      </c>
      <c r="C67" s="395" t="s">
        <v>1346</v>
      </c>
      <c r="D67" s="395" t="s">
        <v>1560</v>
      </c>
      <c r="E67" s="397">
        <v>92.12</v>
      </c>
      <c r="F67" s="395" t="s">
        <v>1319</v>
      </c>
    </row>
    <row r="68" spans="1:6" ht="15">
      <c r="A68" s="207">
        <v>6363</v>
      </c>
      <c r="B68" s="412">
        <v>45200</v>
      </c>
      <c r="C68" s="207" t="s">
        <v>1670</v>
      </c>
      <c r="D68" s="207" t="s">
        <v>1560</v>
      </c>
      <c r="E68" s="393">
        <v>124.11</v>
      </c>
      <c r="F68" s="207" t="s">
        <v>1671</v>
      </c>
    </row>
    <row r="69" spans="1:6" ht="15">
      <c r="A69" s="207">
        <v>6364</v>
      </c>
      <c r="B69" s="412">
        <v>45200</v>
      </c>
      <c r="C69" s="207" t="s">
        <v>1459</v>
      </c>
      <c r="D69" s="207" t="s">
        <v>1560</v>
      </c>
      <c r="E69" s="393">
        <v>306.78</v>
      </c>
      <c r="F69" s="207" t="s">
        <v>1672</v>
      </c>
    </row>
    <row r="70" spans="1:6" ht="15">
      <c r="A70" s="207">
        <v>6365</v>
      </c>
      <c r="B70" s="412">
        <v>45566</v>
      </c>
      <c r="C70" s="207" t="s">
        <v>1356</v>
      </c>
      <c r="D70" s="207" t="s">
        <v>1583</v>
      </c>
      <c r="E70" s="393">
        <v>1734.71</v>
      </c>
      <c r="F70" s="207" t="s">
        <v>1628</v>
      </c>
    </row>
    <row r="71" spans="1:6" ht="15">
      <c r="A71" s="207">
        <v>6366</v>
      </c>
      <c r="B71" s="412">
        <v>45566</v>
      </c>
      <c r="C71" s="207" t="s">
        <v>1673</v>
      </c>
      <c r="D71" s="207" t="s">
        <v>1560</v>
      </c>
      <c r="E71" s="393">
        <v>62.54</v>
      </c>
      <c r="F71" s="207" t="s">
        <v>1674</v>
      </c>
    </row>
    <row r="72" spans="1:6" ht="15">
      <c r="A72" s="207">
        <v>6367</v>
      </c>
      <c r="B72" s="412">
        <v>45566</v>
      </c>
      <c r="C72" s="207" t="s">
        <v>1494</v>
      </c>
      <c r="D72" s="207" t="s">
        <v>1357</v>
      </c>
      <c r="E72" s="393">
        <v>121.92</v>
      </c>
      <c r="F72" s="207" t="s">
        <v>1675</v>
      </c>
    </row>
    <row r="73" spans="1:6" ht="15">
      <c r="A73" s="207">
        <v>6368</v>
      </c>
      <c r="B73" s="412">
        <v>45931</v>
      </c>
      <c r="C73" s="207" t="s">
        <v>1676</v>
      </c>
      <c r="D73" s="207" t="s">
        <v>1677</v>
      </c>
      <c r="E73" s="393">
        <v>7793.22</v>
      </c>
      <c r="F73" s="207" t="s">
        <v>1678</v>
      </c>
    </row>
    <row r="74" spans="1:6" ht="15">
      <c r="A74" s="207">
        <v>6369</v>
      </c>
      <c r="B74" s="412">
        <v>45931</v>
      </c>
      <c r="C74" s="207" t="s">
        <v>1677</v>
      </c>
      <c r="D74" s="207" t="s">
        <v>1375</v>
      </c>
      <c r="E74" s="393">
        <v>7793.22</v>
      </c>
      <c r="F74" s="207" t="s">
        <v>1679</v>
      </c>
    </row>
    <row r="75" spans="1:6" ht="15">
      <c r="A75" s="207">
        <v>6370</v>
      </c>
      <c r="B75" s="412">
        <v>45931</v>
      </c>
      <c r="C75" s="207" t="s">
        <v>1596</v>
      </c>
      <c r="D75" s="207" t="s">
        <v>1263</v>
      </c>
      <c r="E75" s="393">
        <v>42</v>
      </c>
      <c r="F75" s="207" t="s">
        <v>1597</v>
      </c>
    </row>
    <row r="76" spans="1:6" ht="15">
      <c r="A76" s="207">
        <v>6371</v>
      </c>
      <c r="B76" s="412">
        <v>45931</v>
      </c>
      <c r="C76" s="207" t="s">
        <v>1596</v>
      </c>
      <c r="D76" s="207" t="s">
        <v>1680</v>
      </c>
      <c r="E76" s="393">
        <v>42</v>
      </c>
      <c r="F76" s="207" t="s">
        <v>1597</v>
      </c>
    </row>
    <row r="77" spans="1:6" ht="15">
      <c r="A77" s="207">
        <v>6372</v>
      </c>
      <c r="B77" s="412">
        <v>45931</v>
      </c>
      <c r="C77" s="207" t="s">
        <v>1596</v>
      </c>
      <c r="D77" s="207" t="s">
        <v>1228</v>
      </c>
      <c r="E77" s="393">
        <v>42</v>
      </c>
      <c r="F77" s="207" t="s">
        <v>1597</v>
      </c>
    </row>
    <row r="78" spans="1:6" ht="15">
      <c r="A78" s="207">
        <v>6373</v>
      </c>
      <c r="B78" s="412">
        <v>45931</v>
      </c>
      <c r="C78" s="207" t="s">
        <v>1681</v>
      </c>
      <c r="D78" s="207" t="s">
        <v>1560</v>
      </c>
      <c r="E78" s="393" t="s">
        <v>1266</v>
      </c>
      <c r="F78" s="207" t="s">
        <v>1682</v>
      </c>
    </row>
    <row r="79" spans="1:6" ht="15">
      <c r="A79" s="395">
        <v>6374</v>
      </c>
      <c r="B79" s="413">
        <v>45931</v>
      </c>
      <c r="C79" s="395" t="s">
        <v>1683</v>
      </c>
      <c r="D79" s="395" t="s">
        <v>1560</v>
      </c>
      <c r="E79" s="397">
        <v>40</v>
      </c>
      <c r="F79" s="395" t="s">
        <v>1684</v>
      </c>
    </row>
    <row r="80" spans="1:6" ht="15">
      <c r="A80" s="207">
        <v>6375</v>
      </c>
      <c r="B80" s="412">
        <v>47027</v>
      </c>
      <c r="C80" s="207" t="s">
        <v>1685</v>
      </c>
      <c r="D80" s="207" t="s">
        <v>1560</v>
      </c>
      <c r="E80" s="393">
        <v>2186.55</v>
      </c>
      <c r="F80" s="207" t="s">
        <v>1686</v>
      </c>
    </row>
    <row r="81" spans="1:6" ht="15">
      <c r="A81" s="207">
        <v>6376</v>
      </c>
      <c r="B81" s="412">
        <v>40817</v>
      </c>
      <c r="C81" s="207" t="s">
        <v>1215</v>
      </c>
      <c r="D81" s="207" t="s">
        <v>1560</v>
      </c>
      <c r="E81" s="393">
        <v>1677.15</v>
      </c>
      <c r="F81" s="207" t="s">
        <v>1686</v>
      </c>
    </row>
    <row r="82" spans="1:6" ht="15">
      <c r="A82" s="207">
        <v>6377</v>
      </c>
      <c r="B82" s="412">
        <v>40817</v>
      </c>
      <c r="C82" s="207" t="s">
        <v>399</v>
      </c>
      <c r="D82" s="207" t="s">
        <v>1560</v>
      </c>
      <c r="E82" s="393">
        <v>1093.95</v>
      </c>
      <c r="F82" s="207" t="s">
        <v>1686</v>
      </c>
    </row>
    <row r="83" spans="1:6" ht="15">
      <c r="A83" s="207">
        <v>6378</v>
      </c>
      <c r="B83" s="412">
        <v>40817</v>
      </c>
      <c r="C83" s="207" t="s">
        <v>1687</v>
      </c>
      <c r="D83" s="207" t="s">
        <v>1560</v>
      </c>
      <c r="E83" s="393">
        <v>112.5</v>
      </c>
      <c r="F83" s="207" t="s">
        <v>1686</v>
      </c>
    </row>
    <row r="84" spans="1:6" ht="15">
      <c r="A84" s="207">
        <v>6379</v>
      </c>
      <c r="B84" s="412">
        <v>40817</v>
      </c>
      <c r="C84" s="207" t="s">
        <v>1688</v>
      </c>
      <c r="D84" s="207" t="s">
        <v>1560</v>
      </c>
      <c r="E84" s="393">
        <v>487.35</v>
      </c>
      <c r="F84" s="207" t="s">
        <v>1686</v>
      </c>
    </row>
    <row r="85" spans="1:6" ht="15">
      <c r="A85" s="207">
        <v>6380</v>
      </c>
      <c r="B85" s="412">
        <v>40817</v>
      </c>
      <c r="C85" s="207" t="s">
        <v>1689</v>
      </c>
      <c r="D85" s="207" t="s">
        <v>1560</v>
      </c>
      <c r="E85" s="393">
        <v>1659.6</v>
      </c>
      <c r="F85" s="207" t="s">
        <v>1686</v>
      </c>
    </row>
    <row r="86" spans="1:6" ht="15">
      <c r="A86" s="207">
        <v>6381</v>
      </c>
      <c r="B86" s="412">
        <v>40817</v>
      </c>
      <c r="C86" s="207" t="s">
        <v>1690</v>
      </c>
      <c r="D86" s="207" t="s">
        <v>1560</v>
      </c>
      <c r="E86" s="393">
        <v>257.85</v>
      </c>
      <c r="F86" s="207" t="s">
        <v>1686</v>
      </c>
    </row>
    <row r="87" spans="1:6" ht="15">
      <c r="A87" s="395">
        <v>6382</v>
      </c>
      <c r="B87" s="413">
        <v>47027</v>
      </c>
      <c r="C87" s="395" t="s">
        <v>1346</v>
      </c>
      <c r="D87" s="395" t="s">
        <v>1367</v>
      </c>
      <c r="E87" s="397">
        <v>549.66</v>
      </c>
      <c r="F87" s="395" t="s">
        <v>1691</v>
      </c>
    </row>
    <row r="88" spans="1:6" ht="15">
      <c r="A88" s="207">
        <v>6383</v>
      </c>
      <c r="B88" s="412">
        <v>47027</v>
      </c>
      <c r="C88" s="207" t="s">
        <v>1692</v>
      </c>
      <c r="D88" s="207" t="s">
        <v>1556</v>
      </c>
      <c r="E88" s="393">
        <v>330.77</v>
      </c>
      <c r="F88" s="207" t="s">
        <v>1693</v>
      </c>
    </row>
    <row r="89" spans="1:6" ht="15">
      <c r="A89" s="207">
        <v>6384</v>
      </c>
      <c r="B89" s="412">
        <v>47027</v>
      </c>
      <c r="C89" s="207" t="s">
        <v>1694</v>
      </c>
      <c r="D89" s="207" t="s">
        <v>1695</v>
      </c>
      <c r="E89" s="393">
        <v>12.52</v>
      </c>
      <c r="F89" s="207" t="s">
        <v>1696</v>
      </c>
    </row>
    <row r="90" spans="1:6" ht="15">
      <c r="A90" s="207">
        <v>6385</v>
      </c>
      <c r="B90" s="412">
        <v>47027</v>
      </c>
      <c r="C90" s="207" t="s">
        <v>1697</v>
      </c>
      <c r="D90" s="207" t="s">
        <v>1698</v>
      </c>
      <c r="E90" s="393">
        <v>130.5</v>
      </c>
      <c r="F90" s="207" t="s">
        <v>1699</v>
      </c>
    </row>
    <row r="91" spans="1:6" ht="15">
      <c r="A91" s="395">
        <v>6386</v>
      </c>
      <c r="B91" s="413">
        <v>47027</v>
      </c>
      <c r="C91" s="395" t="s">
        <v>1700</v>
      </c>
      <c r="D91" s="395" t="s">
        <v>1560</v>
      </c>
      <c r="E91" s="397">
        <v>187.67</v>
      </c>
      <c r="F91" s="395" t="s">
        <v>1701</v>
      </c>
    </row>
    <row r="92" spans="1:6" ht="15">
      <c r="A92" s="207">
        <v>6387</v>
      </c>
      <c r="B92" s="412">
        <v>47027</v>
      </c>
      <c r="C92" s="207" t="s">
        <v>1702</v>
      </c>
      <c r="D92" s="207" t="s">
        <v>1094</v>
      </c>
      <c r="E92" s="393">
        <v>182.96</v>
      </c>
      <c r="F92" s="207" t="s">
        <v>1703</v>
      </c>
    </row>
    <row r="93" spans="1:6" ht="15">
      <c r="A93" s="207">
        <v>6388</v>
      </c>
      <c r="B93" s="412">
        <v>47392</v>
      </c>
      <c r="C93" s="207" t="s">
        <v>1704</v>
      </c>
      <c r="D93" s="207" t="s">
        <v>1223</v>
      </c>
      <c r="E93" s="393">
        <v>989.53</v>
      </c>
      <c r="F93" s="207" t="s">
        <v>1705</v>
      </c>
    </row>
    <row r="94" spans="1:6" ht="15">
      <c r="A94" s="207">
        <v>6389</v>
      </c>
      <c r="B94" s="412">
        <v>47392</v>
      </c>
      <c r="C94" s="207" t="s">
        <v>1706</v>
      </c>
      <c r="D94" s="207" t="s">
        <v>1492</v>
      </c>
      <c r="E94" s="393">
        <v>26</v>
      </c>
      <c r="F94" s="207" t="s">
        <v>1707</v>
      </c>
    </row>
    <row r="95" spans="1:6" ht="15">
      <c r="A95" s="207">
        <v>6390</v>
      </c>
      <c r="B95" s="412">
        <v>11232</v>
      </c>
      <c r="C95" s="207" t="s">
        <v>1708</v>
      </c>
      <c r="D95" s="207" t="s">
        <v>1709</v>
      </c>
      <c r="E95" s="393">
        <v>25</v>
      </c>
      <c r="F95" s="207" t="s">
        <v>1653</v>
      </c>
    </row>
    <row r="96" spans="1:6" ht="15">
      <c r="A96" s="207">
        <v>6391</v>
      </c>
      <c r="B96" s="412">
        <v>11232</v>
      </c>
      <c r="C96" s="207" t="s">
        <v>1710</v>
      </c>
      <c r="D96" s="207" t="s">
        <v>208</v>
      </c>
      <c r="E96" s="393">
        <v>41.4</v>
      </c>
      <c r="F96" s="207" t="s">
        <v>1711</v>
      </c>
    </row>
    <row r="97" spans="1:6" ht="15">
      <c r="A97" s="207">
        <v>6392</v>
      </c>
      <c r="B97" s="412">
        <v>11232</v>
      </c>
      <c r="C97" s="207" t="s">
        <v>1712</v>
      </c>
      <c r="D97" s="207" t="s">
        <v>208</v>
      </c>
      <c r="E97" s="393">
        <v>45.94</v>
      </c>
      <c r="F97" s="207" t="s">
        <v>1713</v>
      </c>
    </row>
    <row r="98" spans="1:6" ht="15">
      <c r="A98" s="207">
        <v>6393</v>
      </c>
      <c r="B98" s="412">
        <v>11232</v>
      </c>
      <c r="C98" s="207" t="s">
        <v>1714</v>
      </c>
      <c r="D98" s="207" t="s">
        <v>1527</v>
      </c>
      <c r="E98" s="393">
        <v>58.57</v>
      </c>
      <c r="F98" s="207" t="s">
        <v>1715</v>
      </c>
    </row>
    <row r="99" spans="1:6" ht="15">
      <c r="A99" s="207">
        <v>6394</v>
      </c>
      <c r="B99" s="412">
        <v>11232</v>
      </c>
      <c r="C99" s="207" t="s">
        <v>1596</v>
      </c>
      <c r="D99" s="207" t="s">
        <v>1228</v>
      </c>
      <c r="E99" s="393">
        <v>42</v>
      </c>
      <c r="F99" s="207" t="s">
        <v>1716</v>
      </c>
    </row>
    <row r="100" spans="1:6" ht="15">
      <c r="A100" s="207">
        <v>6395</v>
      </c>
      <c r="B100" s="412">
        <v>11232</v>
      </c>
      <c r="C100" s="207" t="s">
        <v>1717</v>
      </c>
      <c r="D100" s="207" t="s">
        <v>1244</v>
      </c>
      <c r="E100" s="393">
        <v>105</v>
      </c>
      <c r="F100" s="207" t="s">
        <v>1266</v>
      </c>
    </row>
    <row r="101" spans="1:6" ht="15">
      <c r="A101" s="207">
        <v>6396</v>
      </c>
      <c r="B101" s="412">
        <v>11232</v>
      </c>
      <c r="C101" s="207" t="s">
        <v>1259</v>
      </c>
      <c r="D101" s="207" t="s">
        <v>1263</v>
      </c>
      <c r="E101" s="393">
        <v>300</v>
      </c>
      <c r="F101" s="207" t="s">
        <v>1718</v>
      </c>
    </row>
    <row r="102" spans="1:6" ht="15">
      <c r="A102" s="207">
        <v>6397</v>
      </c>
      <c r="B102" s="412">
        <v>11232</v>
      </c>
      <c r="C102" s="207" t="s">
        <v>1719</v>
      </c>
      <c r="D102" s="207" t="s">
        <v>208</v>
      </c>
      <c r="E102" s="393">
        <v>75.74</v>
      </c>
      <c r="F102" s="207" t="s">
        <v>1720</v>
      </c>
    </row>
    <row r="103" spans="1:6" ht="15">
      <c r="A103" s="207">
        <v>6398</v>
      </c>
      <c r="B103" s="412">
        <v>11597</v>
      </c>
      <c r="C103" s="207" t="s">
        <v>1721</v>
      </c>
      <c r="D103" s="207" t="s">
        <v>1560</v>
      </c>
      <c r="E103" s="393">
        <v>1494.68</v>
      </c>
      <c r="F103" s="207" t="s">
        <v>1722</v>
      </c>
    </row>
    <row r="104" spans="1:6" ht="15">
      <c r="A104" s="207">
        <v>6399</v>
      </c>
      <c r="B104" s="412">
        <v>11597</v>
      </c>
      <c r="C104" s="207" t="s">
        <v>1356</v>
      </c>
      <c r="D104" s="207" t="s">
        <v>1583</v>
      </c>
      <c r="E104" s="393">
        <v>2000.83</v>
      </c>
      <c r="F104" s="207" t="s">
        <v>1628</v>
      </c>
    </row>
    <row r="105" spans="1:6" ht="15">
      <c r="A105" s="207">
        <v>6400</v>
      </c>
      <c r="B105" s="412">
        <v>11597</v>
      </c>
      <c r="C105" s="207" t="s">
        <v>1723</v>
      </c>
      <c r="D105" s="207" t="s">
        <v>1108</v>
      </c>
      <c r="E105" s="393">
        <v>12.84</v>
      </c>
      <c r="F105" s="207" t="s">
        <v>1724</v>
      </c>
    </row>
    <row r="106" spans="1:6" ht="15">
      <c r="A106" s="207">
        <v>6401</v>
      </c>
      <c r="B106" s="412">
        <v>11597</v>
      </c>
      <c r="C106" s="207" t="s">
        <v>1508</v>
      </c>
      <c r="D106" s="207" t="s">
        <v>1108</v>
      </c>
      <c r="E106" s="393">
        <v>99.75</v>
      </c>
      <c r="F106" s="207" t="s">
        <v>1725</v>
      </c>
    </row>
    <row r="107" spans="1:6" ht="15">
      <c r="A107" s="395">
        <v>6402</v>
      </c>
      <c r="B107" s="413">
        <v>11597</v>
      </c>
      <c r="C107" s="395" t="s">
        <v>1726</v>
      </c>
      <c r="D107" s="395" t="s">
        <v>1560</v>
      </c>
      <c r="E107" s="397">
        <v>78</v>
      </c>
      <c r="F107" s="395" t="s">
        <v>1727</v>
      </c>
    </row>
    <row r="108" spans="1:6" ht="15">
      <c r="A108" s="207">
        <v>6403</v>
      </c>
      <c r="B108" s="412">
        <v>11597</v>
      </c>
      <c r="C108" s="207" t="s">
        <v>1494</v>
      </c>
      <c r="D108" s="207" t="s">
        <v>1583</v>
      </c>
      <c r="E108" s="393">
        <v>167.4</v>
      </c>
      <c r="F108" s="207" t="s">
        <v>1728</v>
      </c>
    </row>
    <row r="109" spans="2:5" ht="15">
      <c r="B109" s="414"/>
      <c r="E109" s="402"/>
    </row>
    <row r="110" spans="2:5" ht="15">
      <c r="B110" s="414"/>
      <c r="E110" s="402">
        <f>SUM(E14:E15,E24,E46,E58,E67,E79,E87,E91,E107)</f>
        <v>1160.59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D11" sqref="D11"/>
    </sheetView>
  </sheetViews>
  <sheetFormatPr defaultColWidth="9.140625" defaultRowHeight="15"/>
  <cols>
    <col min="1" max="1" width="47.140625" style="0" bestFit="1" customWidth="1"/>
    <col min="2" max="2" width="11.57421875" style="0" bestFit="1" customWidth="1"/>
    <col min="3" max="3" width="10.57421875" style="459" bestFit="1" customWidth="1"/>
    <col min="5" max="5" width="45.421875" style="0" bestFit="1" customWidth="1"/>
  </cols>
  <sheetData>
    <row r="1" spans="1:5" ht="26.25">
      <c r="A1" s="8" t="s">
        <v>11</v>
      </c>
      <c r="B1" s="3"/>
      <c r="C1" s="458"/>
      <c r="D1" s="3"/>
      <c r="E1" s="3"/>
    </row>
    <row r="2" spans="1:5" ht="26.25">
      <c r="A2" s="9" t="s">
        <v>0</v>
      </c>
      <c r="B2" s="3"/>
      <c r="C2" s="458"/>
      <c r="D2" s="3"/>
      <c r="E2" s="3"/>
    </row>
    <row r="3" spans="1:5" ht="15">
      <c r="A3" s="3" t="s">
        <v>175</v>
      </c>
      <c r="B3" s="3"/>
      <c r="C3" s="458"/>
      <c r="D3" s="3"/>
      <c r="E3" s="3"/>
    </row>
    <row r="4" spans="1:5" ht="15">
      <c r="A4" s="17">
        <v>41564</v>
      </c>
      <c r="B4" s="3"/>
      <c r="C4" s="458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460" t="s">
        <v>4</v>
      </c>
      <c r="D7" s="6" t="s">
        <v>6</v>
      </c>
      <c r="E7" s="6" t="s">
        <v>5</v>
      </c>
    </row>
    <row r="8" spans="1:5" ht="15">
      <c r="A8" s="71" t="s">
        <v>176</v>
      </c>
      <c r="B8" s="99">
        <v>1400</v>
      </c>
      <c r="C8" s="461">
        <v>660</v>
      </c>
      <c r="D8" s="99"/>
      <c r="E8" s="82"/>
    </row>
    <row r="9" spans="1:5" ht="15">
      <c r="A9" s="71" t="s">
        <v>177</v>
      </c>
      <c r="B9" s="99">
        <v>5075</v>
      </c>
      <c r="C9" s="461">
        <v>2840</v>
      </c>
      <c r="D9" s="100"/>
      <c r="E9" s="82" t="s">
        <v>178</v>
      </c>
    </row>
    <row r="10" spans="1:5" ht="15">
      <c r="A10" s="71" t="s">
        <v>179</v>
      </c>
      <c r="B10" s="99">
        <v>250</v>
      </c>
      <c r="C10" s="461">
        <v>250</v>
      </c>
      <c r="D10" s="100"/>
      <c r="E10" s="82" t="s">
        <v>180</v>
      </c>
    </row>
    <row r="11" spans="1:5" ht="15">
      <c r="A11" s="10" t="s">
        <v>1858</v>
      </c>
      <c r="B11" s="100"/>
      <c r="C11" s="461">
        <v>1000</v>
      </c>
      <c r="D11" s="100">
        <v>0</v>
      </c>
      <c r="E11" s="82"/>
    </row>
    <row r="12" spans="1:5" ht="15">
      <c r="A12" s="75" t="s">
        <v>7</v>
      </c>
      <c r="B12" s="101">
        <f>SUM(B8:B11)</f>
        <v>6725</v>
      </c>
      <c r="C12" s="462">
        <f>SUM(C8:C11)</f>
        <v>4750</v>
      </c>
      <c r="D12" s="101">
        <f>SUM(D8:D11)</f>
        <v>0</v>
      </c>
      <c r="E12" s="75"/>
    </row>
    <row r="13" spans="1:5" ht="15">
      <c r="A13" s="21"/>
      <c r="B13" s="102"/>
      <c r="C13" s="463"/>
      <c r="D13" s="102"/>
      <c r="E13" s="21"/>
    </row>
    <row r="14" spans="1:5" ht="21">
      <c r="A14" s="77" t="s">
        <v>8</v>
      </c>
      <c r="B14" s="103"/>
      <c r="C14" s="464"/>
      <c r="D14" s="103"/>
      <c r="E14" s="78"/>
    </row>
    <row r="15" spans="1:5" ht="15">
      <c r="A15" s="79" t="s">
        <v>2</v>
      </c>
      <c r="B15" s="104" t="s">
        <v>3</v>
      </c>
      <c r="C15" s="465" t="s">
        <v>4</v>
      </c>
      <c r="D15" s="104" t="s">
        <v>6</v>
      </c>
      <c r="E15" s="79" t="s">
        <v>5</v>
      </c>
    </row>
    <row r="16" spans="1:5" ht="15">
      <c r="A16" s="78" t="s">
        <v>181</v>
      </c>
      <c r="B16" s="105">
        <v>650</v>
      </c>
      <c r="C16" s="461">
        <v>240</v>
      </c>
      <c r="D16" s="99"/>
      <c r="E16" s="12" t="s">
        <v>182</v>
      </c>
    </row>
    <row r="17" spans="1:5" ht="15">
      <c r="A17" s="78" t="s">
        <v>183</v>
      </c>
      <c r="B17" s="105">
        <v>250</v>
      </c>
      <c r="C17" s="461"/>
      <c r="D17" s="99"/>
      <c r="E17" s="12"/>
    </row>
    <row r="18" spans="1:5" ht="15">
      <c r="A18" s="82" t="s">
        <v>184</v>
      </c>
      <c r="B18" s="105">
        <v>750</v>
      </c>
      <c r="C18" s="461"/>
      <c r="D18" s="100"/>
      <c r="E18" s="10"/>
    </row>
    <row r="19" spans="1:5" ht="15">
      <c r="A19" s="82" t="s">
        <v>185</v>
      </c>
      <c r="B19" s="105">
        <v>396</v>
      </c>
      <c r="C19" s="461">
        <v>396</v>
      </c>
      <c r="D19" s="99"/>
      <c r="E19" s="82" t="s">
        <v>186</v>
      </c>
    </row>
    <row r="20" spans="1:5" ht="15">
      <c r="A20" s="71" t="s">
        <v>187</v>
      </c>
      <c r="B20" s="105">
        <v>1000</v>
      </c>
      <c r="C20" s="461"/>
      <c r="D20" s="99"/>
      <c r="E20" s="82"/>
    </row>
    <row r="21" spans="1:5" ht="15">
      <c r="A21" s="82" t="s">
        <v>188</v>
      </c>
      <c r="B21" s="106">
        <v>9000</v>
      </c>
      <c r="C21" s="461"/>
      <c r="D21" s="100"/>
      <c r="E21" s="10" t="s">
        <v>189</v>
      </c>
    </row>
    <row r="22" spans="1:5" ht="15">
      <c r="A22" s="82" t="s">
        <v>190</v>
      </c>
      <c r="B22" s="105">
        <v>500</v>
      </c>
      <c r="C22" s="461"/>
      <c r="D22" s="100"/>
      <c r="E22" s="10"/>
    </row>
    <row r="23" spans="1:5" ht="15">
      <c r="A23" s="10" t="s">
        <v>191</v>
      </c>
      <c r="B23" s="105">
        <v>910</v>
      </c>
      <c r="C23" s="466"/>
      <c r="D23" s="99"/>
      <c r="E23" s="10" t="s">
        <v>192</v>
      </c>
    </row>
    <row r="24" spans="1:5" ht="15">
      <c r="A24" s="10" t="s">
        <v>193</v>
      </c>
      <c r="B24" s="105">
        <v>500</v>
      </c>
      <c r="C24" s="466"/>
      <c r="D24" s="99"/>
      <c r="E24" s="10"/>
    </row>
    <row r="25" spans="1:5" ht="15">
      <c r="A25" s="10" t="s">
        <v>194</v>
      </c>
      <c r="B25" s="105">
        <v>50</v>
      </c>
      <c r="C25" s="466">
        <v>45.28</v>
      </c>
      <c r="D25" s="99"/>
      <c r="E25" s="10"/>
    </row>
    <row r="26" spans="1:5" ht="15">
      <c r="A26" s="10" t="s">
        <v>195</v>
      </c>
      <c r="B26" s="105">
        <v>250</v>
      </c>
      <c r="C26" s="466"/>
      <c r="D26" s="99"/>
      <c r="E26" s="10"/>
    </row>
    <row r="27" spans="1:5" ht="15">
      <c r="A27" s="10" t="s">
        <v>196</v>
      </c>
      <c r="B27" s="105">
        <v>2120</v>
      </c>
      <c r="C27" s="461"/>
      <c r="D27" s="99"/>
      <c r="E27" s="10" t="s">
        <v>197</v>
      </c>
    </row>
    <row r="28" spans="1:5" ht="15">
      <c r="A28" s="10" t="s">
        <v>198</v>
      </c>
      <c r="B28" s="105">
        <v>250</v>
      </c>
      <c r="C28" s="461">
        <v>250</v>
      </c>
      <c r="D28" s="99"/>
      <c r="E28" s="10" t="s">
        <v>199</v>
      </c>
    </row>
    <row r="29" spans="1:5" ht="15">
      <c r="A29" s="10" t="s">
        <v>200</v>
      </c>
      <c r="B29" s="105">
        <v>150</v>
      </c>
      <c r="C29" s="461"/>
      <c r="D29" s="99"/>
      <c r="E29" s="10"/>
    </row>
    <row r="30" spans="1:5" ht="15">
      <c r="A30" s="10"/>
      <c r="B30" s="105"/>
      <c r="C30" s="461"/>
      <c r="D30" s="99"/>
      <c r="E30" s="10"/>
    </row>
    <row r="31" spans="1:5" ht="15">
      <c r="A31" s="107" t="s">
        <v>201</v>
      </c>
      <c r="B31" s="108"/>
      <c r="C31" s="467"/>
      <c r="D31" s="109"/>
      <c r="E31" s="107"/>
    </row>
    <row r="32" spans="1:5" ht="15">
      <c r="A32" s="10" t="s">
        <v>202</v>
      </c>
      <c r="B32" s="105">
        <v>175</v>
      </c>
      <c r="C32" s="466"/>
      <c r="D32" s="99"/>
      <c r="E32" s="10"/>
    </row>
    <row r="33" spans="1:5" ht="15">
      <c r="A33" s="10" t="s">
        <v>203</v>
      </c>
      <c r="B33" s="106">
        <v>665</v>
      </c>
      <c r="C33" s="461">
        <v>139.89</v>
      </c>
      <c r="D33" s="99"/>
      <c r="E33" s="10"/>
    </row>
    <row r="34" spans="1:5" ht="15">
      <c r="A34" s="10" t="s">
        <v>204</v>
      </c>
      <c r="B34" s="105">
        <v>400</v>
      </c>
      <c r="C34" s="461">
        <v>31.37</v>
      </c>
      <c r="D34" s="99"/>
      <c r="E34" s="10"/>
    </row>
    <row r="35" spans="1:5" ht="15">
      <c r="A35" s="87" t="s">
        <v>205</v>
      </c>
      <c r="B35" s="105">
        <v>500</v>
      </c>
      <c r="C35" s="468">
        <v>250</v>
      </c>
      <c r="D35" s="99"/>
      <c r="E35" s="78" t="s">
        <v>206</v>
      </c>
    </row>
    <row r="36" spans="1:5" ht="15">
      <c r="A36" s="10" t="s">
        <v>207</v>
      </c>
      <c r="B36" s="110">
        <v>150</v>
      </c>
      <c r="C36" s="469"/>
      <c r="D36" s="10"/>
      <c r="E36" s="10"/>
    </row>
    <row r="37" spans="1:5" ht="15">
      <c r="A37" s="10"/>
      <c r="B37" s="105"/>
      <c r="C37" s="470"/>
      <c r="D37" s="100"/>
      <c r="E37" s="10"/>
    </row>
    <row r="38" spans="1:5" ht="15">
      <c r="A38" s="75" t="s">
        <v>9</v>
      </c>
      <c r="B38" s="111">
        <f>SUM(B16:B37)</f>
        <v>18666</v>
      </c>
      <c r="C38" s="462">
        <f>SUM(C16:C37)</f>
        <v>1352.54</v>
      </c>
      <c r="D38" s="101">
        <f>SUM(D16:D23)</f>
        <v>0</v>
      </c>
      <c r="E38" s="75"/>
    </row>
    <row r="39" spans="1:5" ht="15">
      <c r="A39" s="82"/>
      <c r="B39" s="112"/>
      <c r="C39" s="471"/>
      <c r="D39" s="112"/>
      <c r="E39" s="82"/>
    </row>
    <row r="40" spans="1:5" ht="15">
      <c r="A40" s="84" t="s">
        <v>10</v>
      </c>
      <c r="B40" s="113">
        <f>B12-B38</f>
        <v>-11941</v>
      </c>
      <c r="C40" s="472">
        <f>C12-C38</f>
        <v>3397.46</v>
      </c>
      <c r="D40" s="114"/>
      <c r="E40" s="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A1" sqref="A1:E30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4" max="4" width="10.57421875" style="0" bestFit="1" customWidth="1"/>
    <col min="5" max="5" width="46.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208</v>
      </c>
      <c r="B3" s="3"/>
      <c r="C3" s="3"/>
      <c r="D3" s="3"/>
      <c r="E3" s="3"/>
    </row>
    <row r="4" spans="1:5" ht="15">
      <c r="A4" s="18">
        <v>41554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209</v>
      </c>
      <c r="B8" s="14">
        <v>540.9</v>
      </c>
      <c r="C8" s="14"/>
      <c r="D8" s="14">
        <f>C8-B8</f>
        <v>-540.9</v>
      </c>
      <c r="E8" s="10"/>
    </row>
    <row r="9" spans="1:5" ht="15">
      <c r="A9" s="10" t="s">
        <v>210</v>
      </c>
      <c r="B9" s="14">
        <v>300</v>
      </c>
      <c r="C9" s="14"/>
      <c r="D9" s="14">
        <f aca="true" t="shared" si="0" ref="D9:D15">C9-B9</f>
        <v>-300</v>
      </c>
      <c r="E9" s="10"/>
    </row>
    <row r="10" spans="1:5" ht="15">
      <c r="A10" s="10" t="s">
        <v>211</v>
      </c>
      <c r="B10" s="14">
        <v>318.75</v>
      </c>
      <c r="C10" s="14"/>
      <c r="D10" s="14">
        <f t="shared" si="0"/>
        <v>-318.75</v>
      </c>
      <c r="E10" s="10"/>
    </row>
    <row r="11" spans="1:5" ht="15">
      <c r="A11" s="10"/>
      <c r="B11" s="14"/>
      <c r="C11" s="14"/>
      <c r="D11" s="14">
        <f t="shared" si="0"/>
        <v>0</v>
      </c>
      <c r="E11" s="10"/>
    </row>
    <row r="12" spans="1:5" ht="15">
      <c r="A12" s="10"/>
      <c r="B12" s="14"/>
      <c r="C12" s="14"/>
      <c r="D12" s="14">
        <f t="shared" si="0"/>
        <v>0</v>
      </c>
      <c r="E12" s="10"/>
    </row>
    <row r="13" spans="1:5" ht="15">
      <c r="A13" s="10"/>
      <c r="B13" s="14"/>
      <c r="C13" s="14"/>
      <c r="D13" s="14">
        <f t="shared" si="0"/>
        <v>0</v>
      </c>
      <c r="E13" s="10"/>
    </row>
    <row r="14" spans="1:5" ht="15">
      <c r="A14" s="10"/>
      <c r="B14" s="14"/>
      <c r="C14" s="14"/>
      <c r="D14" s="14">
        <f t="shared" si="0"/>
        <v>0</v>
      </c>
      <c r="E14" s="10"/>
    </row>
    <row r="15" spans="1:5" ht="15">
      <c r="A15" s="10"/>
      <c r="B15" s="14"/>
      <c r="C15" s="14"/>
      <c r="D15" s="14">
        <f t="shared" si="0"/>
        <v>0</v>
      </c>
      <c r="E15" s="10"/>
    </row>
    <row r="16" spans="1:5" ht="15">
      <c r="A16" s="5" t="s">
        <v>7</v>
      </c>
      <c r="B16" s="15">
        <f>SUM(B8:B15)</f>
        <v>1159.65</v>
      </c>
      <c r="C16" s="15">
        <f>SUM(C8:C15)</f>
        <v>0</v>
      </c>
      <c r="D16" s="15">
        <f>SUM(D8:D15)</f>
        <v>-1159.65</v>
      </c>
      <c r="E16" s="5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212</v>
      </c>
      <c r="B20" s="14">
        <v>318.75</v>
      </c>
      <c r="C20" s="14"/>
      <c r="D20" s="14">
        <f aca="true" t="shared" si="1" ref="D20:D27">C20-B20</f>
        <v>-318.75</v>
      </c>
      <c r="E20" s="10"/>
    </row>
    <row r="21" spans="1:5" ht="15">
      <c r="A21" s="10" t="s">
        <v>213</v>
      </c>
      <c r="B21" s="14">
        <v>400</v>
      </c>
      <c r="C21" s="14"/>
      <c r="D21" s="14">
        <f t="shared" si="1"/>
        <v>-400</v>
      </c>
      <c r="E21" s="10"/>
    </row>
    <row r="22" spans="1:5" ht="15">
      <c r="A22" s="10" t="s">
        <v>214</v>
      </c>
      <c r="B22" s="14">
        <v>100</v>
      </c>
      <c r="C22" s="14"/>
      <c r="D22" s="14">
        <f t="shared" si="1"/>
        <v>-100</v>
      </c>
      <c r="E22" s="10" t="s">
        <v>215</v>
      </c>
    </row>
    <row r="23" spans="1:5" ht="15">
      <c r="A23" s="10" t="s">
        <v>216</v>
      </c>
      <c r="B23" s="14">
        <v>55</v>
      </c>
      <c r="C23" s="14"/>
      <c r="D23" s="14">
        <f t="shared" si="1"/>
        <v>-55</v>
      </c>
      <c r="E23" s="10" t="s">
        <v>217</v>
      </c>
    </row>
    <row r="24" spans="1:5" ht="15">
      <c r="A24" s="10" t="s">
        <v>218</v>
      </c>
      <c r="B24" s="14">
        <v>130</v>
      </c>
      <c r="C24" s="14"/>
      <c r="D24" s="14">
        <f t="shared" si="1"/>
        <v>-130</v>
      </c>
      <c r="E24" s="10"/>
    </row>
    <row r="25" spans="1:5" ht="15">
      <c r="A25" s="10" t="s">
        <v>219</v>
      </c>
      <c r="B25" s="14">
        <v>130</v>
      </c>
      <c r="C25" s="14"/>
      <c r="D25" s="14">
        <f t="shared" si="1"/>
        <v>-130</v>
      </c>
      <c r="E25" s="10"/>
    </row>
    <row r="26" spans="2:5" ht="15">
      <c r="B26" s="14"/>
      <c r="C26" s="14"/>
      <c r="D26" s="14">
        <f t="shared" si="1"/>
        <v>0</v>
      </c>
      <c r="E26" s="10"/>
    </row>
    <row r="27" spans="1:5" ht="15">
      <c r="A27" s="10"/>
      <c r="B27" s="14"/>
      <c r="C27" s="14"/>
      <c r="D27" s="14">
        <f t="shared" si="1"/>
        <v>0</v>
      </c>
      <c r="E27" s="10"/>
    </row>
    <row r="28" spans="1:5" ht="15">
      <c r="A28" s="5" t="s">
        <v>9</v>
      </c>
      <c r="B28" s="15">
        <f>SUM(B20:B27)</f>
        <v>1133.75</v>
      </c>
      <c r="C28" s="15">
        <f>SUM(C20:C27)</f>
        <v>0</v>
      </c>
      <c r="D28" s="15">
        <f>SUM(D20:D27)</f>
        <v>-1133.75</v>
      </c>
      <c r="E28" s="5"/>
    </row>
    <row r="29" spans="1:5" ht="15">
      <c r="A29" s="10"/>
      <c r="B29" s="10"/>
      <c r="C29" s="10"/>
      <c r="D29" s="10"/>
      <c r="E29" s="10"/>
    </row>
    <row r="30" spans="1:5" ht="21">
      <c r="A30" s="13" t="s">
        <v>10</v>
      </c>
      <c r="B30" s="16">
        <f>B16-B28</f>
        <v>25.90000000000009</v>
      </c>
      <c r="C30" s="16">
        <f>C16-C28</f>
        <v>0</v>
      </c>
      <c r="D30" s="4"/>
      <c r="E30" s="4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55.140625" style="0" bestFit="1" customWidth="1"/>
    <col min="2" max="3" width="10.57421875" style="0" bestFit="1" customWidth="1"/>
    <col min="5" max="5" width="52.57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220</v>
      </c>
      <c r="B3" s="3"/>
      <c r="C3" s="3"/>
      <c r="D3" s="3"/>
      <c r="E3" s="3"/>
    </row>
    <row r="4" spans="1:5" ht="15">
      <c r="A4" s="17">
        <v>41546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221</v>
      </c>
      <c r="B8" s="23">
        <v>1430.1</v>
      </c>
      <c r="C8" s="23">
        <v>1430.1</v>
      </c>
      <c r="D8" s="23">
        <f>C8-B8</f>
        <v>0</v>
      </c>
      <c r="E8" s="10"/>
    </row>
    <row r="9" spans="1:5" ht="15">
      <c r="A9" s="10" t="s">
        <v>222</v>
      </c>
      <c r="B9" s="23">
        <v>257.09</v>
      </c>
      <c r="C9" s="23">
        <v>257.09</v>
      </c>
      <c r="D9" s="23">
        <f>C9-B9</f>
        <v>0</v>
      </c>
      <c r="E9" s="10"/>
    </row>
    <row r="10" spans="1:5" ht="15">
      <c r="A10" s="10" t="s">
        <v>223</v>
      </c>
      <c r="B10" s="23">
        <v>450</v>
      </c>
      <c r="C10" s="23"/>
      <c r="D10" s="23"/>
      <c r="E10" s="10"/>
    </row>
    <row r="11" spans="1:5" ht="15">
      <c r="A11" s="10" t="s">
        <v>224</v>
      </c>
      <c r="B11" s="23">
        <v>100</v>
      </c>
      <c r="C11" s="23"/>
      <c r="D11" s="23"/>
      <c r="E11" s="10"/>
    </row>
    <row r="12" spans="1:5" ht="15">
      <c r="A12" s="10" t="s">
        <v>225</v>
      </c>
      <c r="B12" s="23">
        <v>100</v>
      </c>
      <c r="C12" s="23"/>
      <c r="D12" s="23"/>
      <c r="E12" s="10"/>
    </row>
    <row r="13" spans="1:5" ht="15">
      <c r="A13" s="10" t="s">
        <v>226</v>
      </c>
      <c r="B13" s="23">
        <v>100</v>
      </c>
      <c r="C13" s="23"/>
      <c r="D13" s="23"/>
      <c r="E13" s="10"/>
    </row>
    <row r="14" spans="1:5" ht="15">
      <c r="A14" s="10"/>
      <c r="B14" s="23"/>
      <c r="C14" s="23"/>
      <c r="D14" s="23"/>
      <c r="E14" s="10"/>
    </row>
    <row r="15" spans="1:5" ht="15">
      <c r="A15" s="10"/>
      <c r="B15" s="23"/>
      <c r="C15" s="23"/>
      <c r="D15" s="23"/>
      <c r="E15" s="10"/>
    </row>
    <row r="16" spans="1:5" ht="15">
      <c r="A16" s="115" t="s">
        <v>7</v>
      </c>
      <c r="B16" s="116">
        <f>SUM(B8:B15)</f>
        <v>2437.1899999999996</v>
      </c>
      <c r="C16" s="116">
        <f>SUM(C8:C15)</f>
        <v>1687.1899999999998</v>
      </c>
      <c r="D16" s="116">
        <f>SUM(D8:D15)</f>
        <v>0</v>
      </c>
      <c r="E16" s="115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227</v>
      </c>
      <c r="B20" s="10">
        <v>214.515</v>
      </c>
      <c r="C20" s="10">
        <v>214.515</v>
      </c>
      <c r="D20" s="10"/>
      <c r="E20" s="10"/>
    </row>
    <row r="21" spans="1:5" ht="15">
      <c r="A21" s="10" t="s">
        <v>228</v>
      </c>
      <c r="B21" s="10">
        <v>300</v>
      </c>
      <c r="C21" s="10"/>
      <c r="D21" s="10"/>
      <c r="E21" s="10" t="s">
        <v>229</v>
      </c>
    </row>
    <row r="22" spans="1:5" ht="15">
      <c r="A22" s="10" t="s">
        <v>223</v>
      </c>
      <c r="B22" s="10">
        <v>450</v>
      </c>
      <c r="C22" s="10"/>
      <c r="D22" s="10"/>
      <c r="E22" s="10"/>
    </row>
    <row r="23" spans="1:5" ht="15">
      <c r="A23" s="10" t="s">
        <v>230</v>
      </c>
      <c r="B23" s="10">
        <v>450</v>
      </c>
      <c r="C23" s="10"/>
      <c r="D23" s="10"/>
      <c r="E23" s="10" t="s">
        <v>231</v>
      </c>
    </row>
    <row r="24" spans="1:5" ht="15">
      <c r="A24" s="10" t="s">
        <v>232</v>
      </c>
      <c r="B24" s="10">
        <v>250</v>
      </c>
      <c r="C24" s="10">
        <v>249.6</v>
      </c>
      <c r="D24" s="10"/>
      <c r="E24" s="10" t="s">
        <v>233</v>
      </c>
    </row>
    <row r="25" spans="1:5" ht="15">
      <c r="A25" s="10" t="s">
        <v>234</v>
      </c>
      <c r="B25" s="10">
        <v>60</v>
      </c>
      <c r="C25" s="10">
        <v>50.41</v>
      </c>
      <c r="D25" s="10"/>
      <c r="E25" s="10"/>
    </row>
    <row r="26" spans="1:5" ht="15">
      <c r="A26" s="10" t="s">
        <v>235</v>
      </c>
      <c r="B26" s="10">
        <v>75</v>
      </c>
      <c r="C26" s="10">
        <v>65.44</v>
      </c>
      <c r="D26" s="10"/>
      <c r="E26" s="10"/>
    </row>
    <row r="27" spans="1:5" ht="15">
      <c r="A27" s="10" t="s">
        <v>236</v>
      </c>
      <c r="B27" s="10">
        <v>15</v>
      </c>
      <c r="C27" s="10">
        <v>9.2</v>
      </c>
      <c r="D27" s="10"/>
      <c r="E27" s="10"/>
    </row>
    <row r="28" spans="1:5" ht="15">
      <c r="A28" s="10" t="s">
        <v>237</v>
      </c>
      <c r="B28" s="10">
        <v>20</v>
      </c>
      <c r="C28" s="10">
        <v>20.04</v>
      </c>
      <c r="D28" s="10"/>
      <c r="E28" s="10"/>
    </row>
    <row r="29" spans="1:5" ht="15">
      <c r="A29" s="10" t="s">
        <v>238</v>
      </c>
      <c r="B29" s="10">
        <v>42</v>
      </c>
      <c r="C29" s="10">
        <v>42</v>
      </c>
      <c r="D29" s="10"/>
      <c r="E29" s="10"/>
    </row>
    <row r="30" spans="1:5" ht="15">
      <c r="A30" s="10" t="s">
        <v>239</v>
      </c>
      <c r="B30" s="10">
        <v>200</v>
      </c>
      <c r="C30" s="10"/>
      <c r="D30" s="10"/>
      <c r="E30" s="10"/>
    </row>
    <row r="31" spans="1:5" ht="15">
      <c r="A31" s="10" t="s">
        <v>240</v>
      </c>
      <c r="B31" s="10">
        <v>50</v>
      </c>
      <c r="C31" s="10"/>
      <c r="D31" s="10"/>
      <c r="E31" s="10"/>
    </row>
    <row r="32" spans="1:5" ht="15">
      <c r="A32" s="10" t="s">
        <v>241</v>
      </c>
      <c r="B32" s="10">
        <v>85</v>
      </c>
      <c r="C32" s="10"/>
      <c r="D32" s="10"/>
      <c r="E32" s="10"/>
    </row>
    <row r="33" spans="1:5" ht="15">
      <c r="A33" s="10" t="s">
        <v>242</v>
      </c>
      <c r="B33" s="10">
        <v>15</v>
      </c>
      <c r="C33" s="10"/>
      <c r="D33" s="10"/>
      <c r="E33" s="10"/>
    </row>
    <row r="34" spans="1:5" ht="15">
      <c r="A34" s="10" t="s">
        <v>243</v>
      </c>
      <c r="B34" s="10">
        <v>20</v>
      </c>
      <c r="C34" s="10"/>
      <c r="D34" s="10"/>
      <c r="E34" s="10"/>
    </row>
    <row r="35" spans="1:5" ht="15">
      <c r="A35" s="10" t="s">
        <v>244</v>
      </c>
      <c r="B35" s="10">
        <v>42</v>
      </c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17" t="s">
        <v>9</v>
      </c>
      <c r="B41" s="117">
        <f>SUM(B21:B40)</f>
        <v>2074</v>
      </c>
      <c r="C41" s="117">
        <v>651.205</v>
      </c>
      <c r="D41" s="117"/>
      <c r="E41" s="117"/>
    </row>
    <row r="42" spans="1:5" ht="21">
      <c r="A42" s="13" t="s">
        <v>10</v>
      </c>
      <c r="B42" s="26">
        <f>B16-B41</f>
        <v>363.1899999999996</v>
      </c>
      <c r="C42" s="26">
        <f>C16-C41</f>
        <v>1035.9849999999997</v>
      </c>
      <c r="D42" s="4"/>
      <c r="E42" s="4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E60" sqref="E60"/>
    </sheetView>
  </sheetViews>
  <sheetFormatPr defaultColWidth="9.140625" defaultRowHeight="15"/>
  <cols>
    <col min="1" max="1" width="47.140625" style="0" bestFit="1" customWidth="1"/>
    <col min="2" max="4" width="10.57421875" style="0" bestFit="1" customWidth="1"/>
    <col min="5" max="5" width="60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245</v>
      </c>
      <c r="B3" s="3"/>
      <c r="C3" s="3"/>
      <c r="D3" s="3"/>
      <c r="E3" s="3"/>
    </row>
    <row r="4" spans="1:5" ht="15">
      <c r="A4" s="17">
        <v>41552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246</v>
      </c>
      <c r="B8" s="63">
        <v>1098.9</v>
      </c>
      <c r="C8" s="63">
        <v>1098.9</v>
      </c>
      <c r="D8" s="63">
        <f aca="true" t="shared" si="0" ref="D8:D30">C8-B8</f>
        <v>0</v>
      </c>
      <c r="E8" s="10"/>
    </row>
    <row r="9" spans="1:5" ht="15">
      <c r="A9" s="10" t="s">
        <v>247</v>
      </c>
      <c r="B9" s="63">
        <v>1484.52</v>
      </c>
      <c r="C9" s="63">
        <v>1484.52</v>
      </c>
      <c r="D9" s="63">
        <f t="shared" si="0"/>
        <v>0</v>
      </c>
      <c r="E9" s="10"/>
    </row>
    <row r="10" spans="1:5" ht="15">
      <c r="A10" s="10" t="s">
        <v>248</v>
      </c>
      <c r="B10" s="63">
        <v>100</v>
      </c>
      <c r="C10" s="63"/>
      <c r="D10" s="63">
        <f t="shared" si="0"/>
        <v>-100</v>
      </c>
      <c r="E10" s="10"/>
    </row>
    <row r="11" spans="1:5" ht="15">
      <c r="A11" s="10" t="s">
        <v>249</v>
      </c>
      <c r="B11" s="63">
        <v>100</v>
      </c>
      <c r="C11" s="63"/>
      <c r="D11" s="63">
        <f t="shared" si="0"/>
        <v>-100</v>
      </c>
      <c r="E11" s="10"/>
    </row>
    <row r="12" spans="1:5" ht="15">
      <c r="A12" s="10" t="s">
        <v>250</v>
      </c>
      <c r="B12" s="63">
        <v>100</v>
      </c>
      <c r="C12" s="63"/>
      <c r="D12" s="63">
        <f t="shared" si="0"/>
        <v>-100</v>
      </c>
      <c r="E12" s="10"/>
    </row>
    <row r="13" spans="1:5" ht="15">
      <c r="A13" s="10" t="s">
        <v>251</v>
      </c>
      <c r="B13" s="63">
        <v>100</v>
      </c>
      <c r="C13" s="63"/>
      <c r="D13" s="63">
        <f t="shared" si="0"/>
        <v>-100</v>
      </c>
      <c r="E13" s="10"/>
    </row>
    <row r="14" spans="1:5" ht="15">
      <c r="A14" s="10" t="s">
        <v>252</v>
      </c>
      <c r="B14" s="63">
        <v>100</v>
      </c>
      <c r="C14" s="63"/>
      <c r="D14" s="63">
        <f t="shared" si="0"/>
        <v>-100</v>
      </c>
      <c r="E14" s="10" t="s">
        <v>253</v>
      </c>
    </row>
    <row r="15" spans="1:5" ht="15">
      <c r="A15" s="10" t="s">
        <v>252</v>
      </c>
      <c r="B15" s="63">
        <v>100</v>
      </c>
      <c r="C15" s="63"/>
      <c r="D15" s="63">
        <f t="shared" si="0"/>
        <v>-100</v>
      </c>
      <c r="E15" s="10"/>
    </row>
    <row r="16" spans="1:5" ht="15">
      <c r="A16" s="10" t="s">
        <v>254</v>
      </c>
      <c r="B16" s="63">
        <v>100</v>
      </c>
      <c r="C16" s="63"/>
      <c r="D16" s="63">
        <f t="shared" si="0"/>
        <v>-100</v>
      </c>
      <c r="E16" s="10"/>
    </row>
    <row r="17" spans="1:5" ht="15">
      <c r="A17" s="10" t="s">
        <v>255</v>
      </c>
      <c r="B17" s="63">
        <v>100</v>
      </c>
      <c r="C17" s="63"/>
      <c r="D17" s="63">
        <f t="shared" si="0"/>
        <v>-100</v>
      </c>
      <c r="E17" s="10"/>
    </row>
    <row r="18" spans="1:5" ht="15">
      <c r="A18" s="10" t="s">
        <v>256</v>
      </c>
      <c r="B18" s="63">
        <v>500</v>
      </c>
      <c r="C18" s="63"/>
      <c r="D18" s="63">
        <f t="shared" si="0"/>
        <v>-500</v>
      </c>
      <c r="E18" s="10" t="s">
        <v>257</v>
      </c>
    </row>
    <row r="19" spans="1:5" ht="15">
      <c r="A19" s="10" t="s">
        <v>258</v>
      </c>
      <c r="B19" s="63">
        <v>300</v>
      </c>
      <c r="C19" s="63"/>
      <c r="D19" s="63">
        <f t="shared" si="0"/>
        <v>-300</v>
      </c>
      <c r="E19" s="10" t="s">
        <v>259</v>
      </c>
    </row>
    <row r="20" spans="1:5" ht="15">
      <c r="A20" s="10" t="s">
        <v>260</v>
      </c>
      <c r="B20" s="63">
        <v>700</v>
      </c>
      <c r="C20" s="63"/>
      <c r="D20" s="63">
        <f t="shared" si="0"/>
        <v>-700</v>
      </c>
      <c r="E20" s="10" t="s">
        <v>261</v>
      </c>
    </row>
    <row r="21" spans="1:5" ht="15">
      <c r="A21" s="10" t="s">
        <v>262</v>
      </c>
      <c r="B21" s="63">
        <v>500</v>
      </c>
      <c r="C21" s="63"/>
      <c r="D21" s="63">
        <f t="shared" si="0"/>
        <v>-500</v>
      </c>
      <c r="E21" s="10" t="s">
        <v>263</v>
      </c>
    </row>
    <row r="22" spans="1:5" ht="15">
      <c r="A22" s="10" t="s">
        <v>264</v>
      </c>
      <c r="B22" s="63">
        <v>300</v>
      </c>
      <c r="C22" s="63"/>
      <c r="D22" s="63">
        <f t="shared" si="0"/>
        <v>-300</v>
      </c>
      <c r="E22" s="10" t="s">
        <v>263</v>
      </c>
    </row>
    <row r="23" spans="1:5" ht="15">
      <c r="A23" s="10" t="s">
        <v>265</v>
      </c>
      <c r="B23" s="63">
        <v>300</v>
      </c>
      <c r="C23" s="63"/>
      <c r="D23" s="63">
        <f t="shared" si="0"/>
        <v>-300</v>
      </c>
      <c r="E23" s="10" t="s">
        <v>266</v>
      </c>
    </row>
    <row r="24" spans="1:5" ht="15">
      <c r="A24" s="10" t="s">
        <v>267</v>
      </c>
      <c r="B24" s="63">
        <v>500</v>
      </c>
      <c r="C24" s="63"/>
      <c r="D24" s="63">
        <f t="shared" si="0"/>
        <v>-500</v>
      </c>
      <c r="E24" s="10" t="s">
        <v>266</v>
      </c>
    </row>
    <row r="25" spans="1:5" ht="15">
      <c r="A25" s="10" t="s">
        <v>268</v>
      </c>
      <c r="B25" s="63">
        <v>150</v>
      </c>
      <c r="C25" s="63"/>
      <c r="D25" s="63">
        <f t="shared" si="0"/>
        <v>-150</v>
      </c>
      <c r="E25" s="10" t="s">
        <v>266</v>
      </c>
    </row>
    <row r="26" spans="1:5" ht="15">
      <c r="A26" s="10" t="s">
        <v>269</v>
      </c>
      <c r="B26" s="63">
        <v>250</v>
      </c>
      <c r="C26" s="63"/>
      <c r="D26" s="63">
        <f t="shared" si="0"/>
        <v>-250</v>
      </c>
      <c r="E26" s="10" t="s">
        <v>266</v>
      </c>
    </row>
    <row r="27" spans="1:5" ht="15">
      <c r="A27" s="10"/>
      <c r="B27" s="63"/>
      <c r="C27" s="63"/>
      <c r="D27" s="63">
        <f t="shared" si="0"/>
        <v>0</v>
      </c>
      <c r="E27" s="10"/>
    </row>
    <row r="28" spans="1:5" ht="15">
      <c r="A28" s="10"/>
      <c r="B28" s="63"/>
      <c r="C28" s="63"/>
      <c r="D28" s="63">
        <f t="shared" si="0"/>
        <v>0</v>
      </c>
      <c r="E28" s="10"/>
    </row>
    <row r="29" spans="1:5" ht="15">
      <c r="A29" s="10"/>
      <c r="B29" s="63"/>
      <c r="C29" s="63"/>
      <c r="D29" s="63">
        <f t="shared" si="0"/>
        <v>0</v>
      </c>
      <c r="E29" s="10"/>
    </row>
    <row r="30" spans="1:5" ht="15">
      <c r="A30" s="10"/>
      <c r="B30" s="63"/>
      <c r="C30" s="63"/>
      <c r="D30" s="63">
        <f t="shared" si="0"/>
        <v>0</v>
      </c>
      <c r="E30" s="10"/>
    </row>
    <row r="31" spans="1:5" ht="15">
      <c r="A31" s="5" t="s">
        <v>7</v>
      </c>
      <c r="B31" s="68">
        <f>SUM(B8:B30)</f>
        <v>6883.42</v>
      </c>
      <c r="C31" s="68">
        <f>SUM(C8:C30)</f>
        <v>2583.42</v>
      </c>
      <c r="D31" s="68">
        <f>SUM(D8:D30)</f>
        <v>-4300</v>
      </c>
      <c r="E31" s="5"/>
    </row>
    <row r="32" spans="1:5" ht="15">
      <c r="A32" s="21"/>
      <c r="B32" s="21"/>
      <c r="C32" s="21"/>
      <c r="D32" s="21"/>
      <c r="E32" s="21"/>
    </row>
    <row r="33" spans="1:5" ht="21">
      <c r="A33" s="2" t="s">
        <v>8</v>
      </c>
      <c r="B33" s="12"/>
      <c r="C33" s="12"/>
      <c r="D33" s="12"/>
      <c r="E33" s="12"/>
    </row>
    <row r="34" spans="1:5" ht="15">
      <c r="A34" s="1" t="s">
        <v>2</v>
      </c>
      <c r="B34" s="1" t="s">
        <v>3</v>
      </c>
      <c r="C34" s="1" t="s">
        <v>4</v>
      </c>
      <c r="D34" s="1" t="s">
        <v>6</v>
      </c>
      <c r="E34" s="1" t="s">
        <v>5</v>
      </c>
    </row>
    <row r="35" spans="1:5" ht="15">
      <c r="A35" s="10" t="s">
        <v>270</v>
      </c>
      <c r="B35" s="63">
        <v>135</v>
      </c>
      <c r="C35" s="63">
        <v>140</v>
      </c>
      <c r="D35" s="63">
        <f>C35-B35</f>
        <v>5</v>
      </c>
      <c r="E35" s="10" t="s">
        <v>271</v>
      </c>
    </row>
    <row r="36" spans="1:5" ht="15">
      <c r="A36" s="10" t="s">
        <v>272</v>
      </c>
      <c r="B36" s="63">
        <v>51.67</v>
      </c>
      <c r="C36" s="63">
        <v>51.67</v>
      </c>
      <c r="D36" s="63">
        <f aca="true" t="shared" si="1" ref="D36:D54">C36-B36</f>
        <v>0</v>
      </c>
      <c r="E36" s="10" t="s">
        <v>273</v>
      </c>
    </row>
    <row r="37" spans="1:5" ht="15">
      <c r="A37" s="10" t="s">
        <v>274</v>
      </c>
      <c r="B37" s="63">
        <v>500</v>
      </c>
      <c r="C37" s="63"/>
      <c r="D37" s="63">
        <f t="shared" si="1"/>
        <v>-500</v>
      </c>
      <c r="E37" s="10" t="s">
        <v>275</v>
      </c>
    </row>
    <row r="38" spans="1:5" ht="15">
      <c r="A38" s="10" t="s">
        <v>276</v>
      </c>
      <c r="B38" s="63"/>
      <c r="C38" s="63"/>
      <c r="D38" s="63">
        <f t="shared" si="1"/>
        <v>0</v>
      </c>
      <c r="E38" s="10"/>
    </row>
    <row r="39" spans="1:5" ht="15">
      <c r="A39" s="10" t="s">
        <v>277</v>
      </c>
      <c r="B39" s="63">
        <v>700</v>
      </c>
      <c r="C39" s="63"/>
      <c r="D39" s="63">
        <f t="shared" si="1"/>
        <v>-700</v>
      </c>
      <c r="E39" s="10"/>
    </row>
    <row r="40" spans="1:5" ht="15">
      <c r="A40" s="10" t="s">
        <v>278</v>
      </c>
      <c r="B40" s="63">
        <v>150</v>
      </c>
      <c r="C40" s="63"/>
      <c r="D40" s="63">
        <f t="shared" si="1"/>
        <v>-150</v>
      </c>
      <c r="E40" s="10"/>
    </row>
    <row r="41" spans="1:5" ht="15">
      <c r="A41" s="10" t="s">
        <v>279</v>
      </c>
      <c r="B41" s="63">
        <v>120</v>
      </c>
      <c r="C41" s="63"/>
      <c r="D41" s="63">
        <f t="shared" si="1"/>
        <v>-120</v>
      </c>
      <c r="E41" s="10"/>
    </row>
    <row r="42" spans="1:5" ht="15">
      <c r="A42" s="10" t="s">
        <v>280</v>
      </c>
      <c r="B42" s="63"/>
      <c r="C42" s="63"/>
      <c r="D42" s="63">
        <f t="shared" si="1"/>
        <v>0</v>
      </c>
      <c r="E42" s="10"/>
    </row>
    <row r="43" spans="1:5" ht="15">
      <c r="A43" s="10" t="s">
        <v>281</v>
      </c>
      <c r="B43" s="63">
        <v>300</v>
      </c>
      <c r="C43" s="63"/>
      <c r="D43" s="63">
        <f t="shared" si="1"/>
        <v>-300</v>
      </c>
      <c r="E43" s="10"/>
    </row>
    <row r="44" spans="1:5" ht="15">
      <c r="A44" s="10" t="s">
        <v>282</v>
      </c>
      <c r="B44" s="63">
        <v>700</v>
      </c>
      <c r="C44" s="63"/>
      <c r="D44" s="63">
        <f t="shared" si="1"/>
        <v>-700</v>
      </c>
      <c r="E44" s="10"/>
    </row>
    <row r="45" spans="1:5" ht="15">
      <c r="A45" s="10" t="s">
        <v>283</v>
      </c>
      <c r="B45" s="63"/>
      <c r="C45" s="63"/>
      <c r="D45" s="63">
        <f>C45-B45</f>
        <v>0</v>
      </c>
      <c r="E45" s="10" t="s">
        <v>284</v>
      </c>
    </row>
    <row r="46" spans="1:5" ht="15">
      <c r="A46" s="10" t="s">
        <v>285</v>
      </c>
      <c r="B46" s="63">
        <v>300</v>
      </c>
      <c r="C46" s="63"/>
      <c r="D46" s="63"/>
      <c r="E46" s="10"/>
    </row>
    <row r="47" spans="1:5" ht="15">
      <c r="A47" s="10" t="s">
        <v>286</v>
      </c>
      <c r="B47" s="63">
        <v>140</v>
      </c>
      <c r="C47" s="63"/>
      <c r="D47" s="63">
        <f>C47-B47</f>
        <v>-140</v>
      </c>
      <c r="E47" s="10"/>
    </row>
    <row r="48" spans="1:5" ht="15">
      <c r="A48" s="118" t="s">
        <v>287</v>
      </c>
      <c r="B48" s="119">
        <v>1000</v>
      </c>
      <c r="C48" s="119"/>
      <c r="D48" s="119">
        <v>-1000</v>
      </c>
      <c r="E48" s="120" t="s">
        <v>288</v>
      </c>
    </row>
    <row r="49" spans="1:5" ht="15">
      <c r="A49" s="121" t="s">
        <v>256</v>
      </c>
      <c r="B49" s="122">
        <v>300</v>
      </c>
      <c r="C49" s="122"/>
      <c r="D49" s="122">
        <v>-300</v>
      </c>
      <c r="E49" s="123" t="s">
        <v>257</v>
      </c>
    </row>
    <row r="50" spans="1:5" ht="15">
      <c r="A50" s="121" t="s">
        <v>289</v>
      </c>
      <c r="B50" s="122"/>
      <c r="C50" s="122"/>
      <c r="D50" s="63">
        <f t="shared" si="1"/>
        <v>0</v>
      </c>
      <c r="E50" s="123"/>
    </row>
    <row r="51" spans="1:5" ht="15">
      <c r="A51" s="121" t="s">
        <v>290</v>
      </c>
      <c r="B51" s="122">
        <v>900</v>
      </c>
      <c r="C51" s="122"/>
      <c r="D51" s="122">
        <v>-900</v>
      </c>
      <c r="E51" s="123" t="s">
        <v>291</v>
      </c>
    </row>
    <row r="52" spans="1:5" ht="15">
      <c r="A52" s="121" t="s">
        <v>292</v>
      </c>
      <c r="B52" s="122">
        <v>100</v>
      </c>
      <c r="C52" s="122"/>
      <c r="D52" s="122">
        <v>-100</v>
      </c>
      <c r="E52" s="123"/>
    </row>
    <row r="53" spans="1:5" ht="15">
      <c r="A53" s="121" t="s">
        <v>293</v>
      </c>
      <c r="B53" s="122">
        <v>350</v>
      </c>
      <c r="C53" s="122"/>
      <c r="D53" s="122">
        <v>-350</v>
      </c>
      <c r="E53" s="123"/>
    </row>
    <row r="54" spans="1:5" ht="15">
      <c r="A54" s="10" t="s">
        <v>294</v>
      </c>
      <c r="B54" s="63">
        <v>25</v>
      </c>
      <c r="C54" s="63">
        <v>25</v>
      </c>
      <c r="D54" s="63">
        <f t="shared" si="1"/>
        <v>0</v>
      </c>
      <c r="E54" s="10"/>
    </row>
    <row r="55" spans="1:5" ht="15">
      <c r="A55" s="10"/>
      <c r="B55" s="63"/>
      <c r="C55" s="63"/>
      <c r="D55" s="63">
        <f>C55-B55</f>
        <v>0</v>
      </c>
      <c r="E55" s="10"/>
    </row>
    <row r="56" spans="1:5" ht="15">
      <c r="A56" s="5" t="s">
        <v>9</v>
      </c>
      <c r="B56" s="68">
        <f>SUM(B35:B55)</f>
        <v>5771.67</v>
      </c>
      <c r="C56" s="68">
        <f>SUM(C35:C55)</f>
        <v>216.67000000000002</v>
      </c>
      <c r="D56" s="68">
        <f>SUM(D35:D55)</f>
        <v>-5255</v>
      </c>
      <c r="E56" s="5"/>
    </row>
    <row r="57" spans="1:5" ht="15">
      <c r="A57" s="10"/>
      <c r="B57" s="10"/>
      <c r="C57" s="10"/>
      <c r="D57" s="10"/>
      <c r="E57" s="10"/>
    </row>
    <row r="58" spans="1:5" ht="21">
      <c r="A58" s="13" t="s">
        <v>10</v>
      </c>
      <c r="B58" s="69">
        <f>B31-B56</f>
        <v>1111.75</v>
      </c>
      <c r="C58" s="69">
        <f>C31-C56</f>
        <v>2366.75</v>
      </c>
      <c r="D58" s="4"/>
      <c r="E58" s="4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E38" sqref="E38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4" width="9.00390625" style="0" bestFit="1" customWidth="1"/>
    <col min="5" max="5" width="40.28125" style="0" bestFit="1" customWidth="1"/>
  </cols>
  <sheetData>
    <row r="1" spans="1:5" ht="26.25">
      <c r="A1" s="124" t="s">
        <v>295</v>
      </c>
      <c r="B1" s="125"/>
      <c r="C1" s="125"/>
      <c r="D1" s="125"/>
      <c r="E1" s="125"/>
    </row>
    <row r="2" spans="1:5" ht="26.25">
      <c r="A2" s="126" t="s">
        <v>0</v>
      </c>
      <c r="B2" s="125"/>
      <c r="C2" s="125"/>
      <c r="D2" s="125"/>
      <c r="E2" s="125"/>
    </row>
    <row r="3" spans="1:5" ht="15">
      <c r="A3" s="127" t="s">
        <v>296</v>
      </c>
      <c r="B3" s="125"/>
      <c r="C3" s="125"/>
      <c r="D3" s="125"/>
      <c r="E3" s="125"/>
    </row>
    <row r="4" spans="1:5" ht="15">
      <c r="A4" s="128" t="s">
        <v>297</v>
      </c>
      <c r="B4" s="125"/>
      <c r="C4" s="125"/>
      <c r="D4" s="125"/>
      <c r="E4" s="125"/>
    </row>
    <row r="5" spans="1:5" ht="15">
      <c r="A5" s="129"/>
      <c r="B5" s="129"/>
      <c r="C5" s="129"/>
      <c r="D5" s="129"/>
      <c r="E5" s="129"/>
    </row>
    <row r="6" spans="1:5" ht="21">
      <c r="A6" s="130" t="s">
        <v>298</v>
      </c>
      <c r="B6" s="129"/>
      <c r="C6" s="129"/>
      <c r="D6" s="129"/>
      <c r="E6" s="129"/>
    </row>
    <row r="7" spans="1:5" ht="15">
      <c r="A7" s="131" t="s">
        <v>2</v>
      </c>
      <c r="B7" s="131" t="s">
        <v>3</v>
      </c>
      <c r="C7" s="131" t="s">
        <v>4</v>
      </c>
      <c r="D7" s="131" t="s">
        <v>6</v>
      </c>
      <c r="E7" s="131" t="s">
        <v>5</v>
      </c>
    </row>
    <row r="8" spans="1:5" ht="15">
      <c r="A8" s="132" t="s">
        <v>299</v>
      </c>
      <c r="B8" s="133">
        <v>500</v>
      </c>
      <c r="C8" s="133">
        <v>500</v>
      </c>
      <c r="D8" s="133">
        <f>C8-B8</f>
        <v>0</v>
      </c>
      <c r="E8" s="134"/>
    </row>
    <row r="9" spans="1:5" ht="15">
      <c r="A9" s="132" t="s">
        <v>300</v>
      </c>
      <c r="B9" s="133">
        <v>288.08</v>
      </c>
      <c r="C9" s="133">
        <v>288.08</v>
      </c>
      <c r="D9" s="133">
        <v>0</v>
      </c>
      <c r="E9" s="134" t="s">
        <v>301</v>
      </c>
    </row>
    <row r="10" spans="1:5" ht="15">
      <c r="A10" s="132" t="s">
        <v>302</v>
      </c>
      <c r="B10" s="133">
        <v>143.03</v>
      </c>
      <c r="C10" s="133">
        <v>143.03</v>
      </c>
      <c r="D10" s="133">
        <f>SUM(C10-B10)</f>
        <v>0</v>
      </c>
      <c r="E10" s="132"/>
    </row>
    <row r="11" spans="1:5" ht="15">
      <c r="A11" s="132" t="s">
        <v>303</v>
      </c>
      <c r="B11" s="133">
        <v>140</v>
      </c>
      <c r="C11" s="133">
        <v>0</v>
      </c>
      <c r="D11" s="133">
        <f>SUM(C11-B11)</f>
        <v>-140</v>
      </c>
      <c r="E11" s="132" t="s">
        <v>304</v>
      </c>
    </row>
    <row r="12" spans="1:5" ht="15">
      <c r="A12" s="132"/>
      <c r="B12" s="133">
        <v>0</v>
      </c>
      <c r="C12" s="133">
        <v>0</v>
      </c>
      <c r="D12" s="133">
        <f>SUM(C12-B12)</f>
        <v>0</v>
      </c>
      <c r="E12" s="134"/>
    </row>
    <row r="13" spans="1:5" ht="15">
      <c r="A13" s="132"/>
      <c r="B13" s="133">
        <v>0</v>
      </c>
      <c r="C13" s="133">
        <v>0</v>
      </c>
      <c r="D13" s="133">
        <f>SUM(C13-B13)</f>
        <v>0</v>
      </c>
      <c r="E13" s="134"/>
    </row>
    <row r="14" spans="1:5" ht="15">
      <c r="A14" s="134"/>
      <c r="B14" s="133">
        <v>0</v>
      </c>
      <c r="C14" s="133">
        <v>0</v>
      </c>
      <c r="D14" s="133">
        <f>SUM(C14-B14)</f>
        <v>0</v>
      </c>
      <c r="E14" s="134"/>
    </row>
    <row r="15" spans="1:5" ht="15">
      <c r="A15" s="135" t="s">
        <v>7</v>
      </c>
      <c r="B15" s="136">
        <f>SUM(B8:B14)</f>
        <v>1071.11</v>
      </c>
      <c r="C15" s="136">
        <f>SUM(C8:C14)</f>
        <v>931.1099999999999</v>
      </c>
      <c r="D15" s="136">
        <f>SUM(D8:D14)</f>
        <v>-140</v>
      </c>
      <c r="E15" s="135"/>
    </row>
    <row r="16" spans="1:5" ht="15">
      <c r="A16" s="137"/>
      <c r="B16" s="137"/>
      <c r="C16" s="137"/>
      <c r="D16" s="137"/>
      <c r="E16" s="137"/>
    </row>
    <row r="17" spans="1:5" ht="21">
      <c r="A17" s="138" t="s">
        <v>8</v>
      </c>
      <c r="B17" s="139"/>
      <c r="C17" s="139"/>
      <c r="D17" s="139"/>
      <c r="E17" s="139"/>
    </row>
    <row r="18" spans="1:5" ht="15">
      <c r="A18" s="140" t="s">
        <v>2</v>
      </c>
      <c r="B18" s="140" t="s">
        <v>3</v>
      </c>
      <c r="C18" s="140" t="s">
        <v>4</v>
      </c>
      <c r="D18" s="140" t="s">
        <v>6</v>
      </c>
      <c r="E18" s="140" t="s">
        <v>5</v>
      </c>
    </row>
    <row r="19" spans="1:5" ht="15">
      <c r="A19" s="132" t="s">
        <v>305</v>
      </c>
      <c r="B19" s="133">
        <v>90</v>
      </c>
      <c r="C19" s="133">
        <v>87</v>
      </c>
      <c r="D19" s="133">
        <f aca="true" t="shared" si="0" ref="D19:D31">C19-B19</f>
        <v>-3</v>
      </c>
      <c r="E19" s="132"/>
    </row>
    <row r="20" spans="1:5" ht="15">
      <c r="A20" s="132" t="s">
        <v>306</v>
      </c>
      <c r="B20" s="133">
        <v>90</v>
      </c>
      <c r="C20" s="133">
        <v>0</v>
      </c>
      <c r="D20" s="133">
        <f t="shared" si="0"/>
        <v>-90</v>
      </c>
      <c r="E20" s="132" t="s">
        <v>304</v>
      </c>
    </row>
    <row r="21" spans="1:5" ht="15">
      <c r="A21" s="132" t="s">
        <v>307</v>
      </c>
      <c r="B21" s="133">
        <v>40</v>
      </c>
      <c r="C21" s="133">
        <v>0</v>
      </c>
      <c r="D21" s="133">
        <f t="shared" si="0"/>
        <v>-40</v>
      </c>
      <c r="E21" s="132" t="s">
        <v>308</v>
      </c>
    </row>
    <row r="22" spans="1:5" ht="15">
      <c r="A22" s="132" t="s">
        <v>309</v>
      </c>
      <c r="B22" s="133">
        <v>40</v>
      </c>
      <c r="C22" s="133">
        <v>0</v>
      </c>
      <c r="D22" s="133">
        <f t="shared" si="0"/>
        <v>-40</v>
      </c>
      <c r="E22" s="132" t="s">
        <v>271</v>
      </c>
    </row>
    <row r="23" spans="1:5" ht="15">
      <c r="A23" s="132" t="s">
        <v>310</v>
      </c>
      <c r="B23" s="133">
        <v>40</v>
      </c>
      <c r="C23" s="133">
        <v>0</v>
      </c>
      <c r="D23" s="133">
        <f t="shared" si="0"/>
        <v>-40</v>
      </c>
      <c r="E23" s="132"/>
    </row>
    <row r="24" spans="1:5" ht="15">
      <c r="A24" s="132" t="s">
        <v>311</v>
      </c>
      <c r="B24" s="133">
        <v>40</v>
      </c>
      <c r="C24" s="133">
        <v>0</v>
      </c>
      <c r="D24" s="133">
        <f t="shared" si="0"/>
        <v>-40</v>
      </c>
      <c r="E24" s="132"/>
    </row>
    <row r="25" spans="1:5" ht="15">
      <c r="A25" s="132" t="s">
        <v>312</v>
      </c>
      <c r="B25" s="133">
        <v>0</v>
      </c>
      <c r="C25" s="133">
        <v>0</v>
      </c>
      <c r="D25" s="133">
        <f t="shared" si="0"/>
        <v>0</v>
      </c>
      <c r="E25" s="132"/>
    </row>
    <row r="26" spans="1:5" ht="15">
      <c r="A26" s="132" t="s">
        <v>313</v>
      </c>
      <c r="B26" s="133">
        <v>90</v>
      </c>
      <c r="C26" s="133">
        <v>0</v>
      </c>
      <c r="D26" s="133">
        <f t="shared" si="0"/>
        <v>-90</v>
      </c>
      <c r="E26" s="132" t="s">
        <v>314</v>
      </c>
    </row>
    <row r="27" spans="1:5" ht="15">
      <c r="A27" s="132" t="s">
        <v>315</v>
      </c>
      <c r="B27" s="133">
        <v>60</v>
      </c>
      <c r="C27" s="141">
        <v>0</v>
      </c>
      <c r="D27" s="133">
        <f t="shared" si="0"/>
        <v>-60</v>
      </c>
      <c r="E27" t="s">
        <v>316</v>
      </c>
    </row>
    <row r="28" spans="1:4" ht="15">
      <c r="A28" s="132" t="s">
        <v>317</v>
      </c>
      <c r="B28" s="133">
        <v>80</v>
      </c>
      <c r="C28" s="141">
        <v>0</v>
      </c>
      <c r="D28" s="133">
        <f t="shared" si="0"/>
        <v>-80</v>
      </c>
    </row>
    <row r="29" spans="1:5" ht="15">
      <c r="A29" s="132" t="s">
        <v>318</v>
      </c>
      <c r="B29" s="133">
        <v>100</v>
      </c>
      <c r="C29" s="133">
        <v>0</v>
      </c>
      <c r="D29" s="133">
        <f t="shared" si="0"/>
        <v>-100</v>
      </c>
      <c r="E29" s="132" t="s">
        <v>319</v>
      </c>
    </row>
    <row r="30" spans="1:5" ht="15">
      <c r="A30" s="132" t="s">
        <v>320</v>
      </c>
      <c r="B30" s="133">
        <v>60</v>
      </c>
      <c r="C30" s="133">
        <v>0</v>
      </c>
      <c r="D30" s="133">
        <f t="shared" si="0"/>
        <v>-60</v>
      </c>
      <c r="E30" s="132" t="s">
        <v>321</v>
      </c>
    </row>
    <row r="31" spans="1:5" ht="15">
      <c r="A31" s="132" t="s">
        <v>322</v>
      </c>
      <c r="B31" s="133">
        <v>40</v>
      </c>
      <c r="C31" s="133">
        <v>0</v>
      </c>
      <c r="D31" s="133">
        <f t="shared" si="0"/>
        <v>-40</v>
      </c>
      <c r="E31" s="132" t="s">
        <v>323</v>
      </c>
    </row>
    <row r="32" spans="1:5" ht="15">
      <c r="A32" s="132" t="s">
        <v>324</v>
      </c>
      <c r="B32" s="133">
        <v>75</v>
      </c>
      <c r="C32" s="133">
        <v>0</v>
      </c>
      <c r="D32" s="133">
        <v>0</v>
      </c>
      <c r="E32" s="132"/>
    </row>
    <row r="33" spans="1:5" ht="15">
      <c r="A33" s="132" t="s">
        <v>325</v>
      </c>
      <c r="B33" s="133">
        <v>120</v>
      </c>
      <c r="C33" s="133">
        <v>0</v>
      </c>
      <c r="D33" s="133">
        <v>0</v>
      </c>
      <c r="E33" s="132"/>
    </row>
    <row r="34" spans="1:5" ht="15">
      <c r="A34" s="135" t="s">
        <v>9</v>
      </c>
      <c r="B34" s="136">
        <f>SUM(B19:B33)</f>
        <v>965</v>
      </c>
      <c r="C34" s="136">
        <f>SUM(C19:C33)</f>
        <v>87</v>
      </c>
      <c r="D34" s="136">
        <f>SUM(D19:D31)</f>
        <v>-683</v>
      </c>
      <c r="E34" s="135"/>
    </row>
    <row r="35" spans="1:5" ht="15">
      <c r="A35" s="134"/>
      <c r="B35" s="134"/>
      <c r="C35" s="134"/>
      <c r="D35" s="134"/>
      <c r="E35" s="134"/>
    </row>
    <row r="36" spans="1:5" ht="21">
      <c r="A36" s="142" t="s">
        <v>10</v>
      </c>
      <c r="B36" s="143">
        <f>B15-B34</f>
        <v>106.1099999999999</v>
      </c>
      <c r="C36" s="143">
        <f>C15-C34</f>
        <v>844.1099999999999</v>
      </c>
      <c r="D36" s="144"/>
      <c r="E36" s="144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E48" sqref="E48"/>
    </sheetView>
  </sheetViews>
  <sheetFormatPr defaultColWidth="9.140625" defaultRowHeight="15"/>
  <cols>
    <col min="1" max="1" width="52.7109375" style="0" bestFit="1" customWidth="1"/>
    <col min="2" max="4" width="10.57421875" style="0" bestFit="1" customWidth="1"/>
    <col min="5" max="5" width="66.71093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421" t="s">
        <v>326</v>
      </c>
      <c r="B3" s="421"/>
      <c r="C3" s="3"/>
      <c r="D3" s="3"/>
      <c r="E3" s="3"/>
    </row>
    <row r="4" spans="1:5" ht="15">
      <c r="A4" s="17">
        <v>41556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327</v>
      </c>
      <c r="B8" s="23">
        <v>300</v>
      </c>
      <c r="C8" s="23"/>
      <c r="D8" s="23">
        <f>C8-B8</f>
        <v>-300</v>
      </c>
      <c r="E8" s="10"/>
    </row>
    <row r="9" spans="1:5" ht="15">
      <c r="A9" s="10" t="s">
        <v>328</v>
      </c>
      <c r="B9" s="23">
        <v>300</v>
      </c>
      <c r="C9" s="23"/>
      <c r="D9" s="23">
        <f>C9-B9</f>
        <v>-300</v>
      </c>
      <c r="E9" s="10"/>
    </row>
    <row r="10" spans="1:5" ht="15">
      <c r="A10" s="10" t="s">
        <v>329</v>
      </c>
      <c r="B10" s="23">
        <v>300</v>
      </c>
      <c r="C10" s="23"/>
      <c r="D10" s="23">
        <f aca="true" t="shared" si="0" ref="D10:D15">C10-B10</f>
        <v>-300</v>
      </c>
      <c r="E10" s="10"/>
    </row>
    <row r="11" spans="1:5" ht="15">
      <c r="A11" s="10" t="s">
        <v>330</v>
      </c>
      <c r="B11" s="23">
        <v>300</v>
      </c>
      <c r="C11" s="23"/>
      <c r="D11" s="23">
        <f t="shared" si="0"/>
        <v>-300</v>
      </c>
      <c r="E11" s="10"/>
    </row>
    <row r="12" spans="1:5" ht="15">
      <c r="A12" s="145" t="s">
        <v>331</v>
      </c>
      <c r="B12" s="23">
        <v>1050</v>
      </c>
      <c r="C12" s="23"/>
      <c r="D12" s="23">
        <f>C12-B12</f>
        <v>-1050</v>
      </c>
      <c r="E12" s="10" t="s">
        <v>332</v>
      </c>
    </row>
    <row r="13" spans="1:5" ht="15">
      <c r="A13" s="64" t="s">
        <v>333</v>
      </c>
      <c r="B13" s="23">
        <v>200</v>
      </c>
      <c r="C13" s="23"/>
      <c r="D13" s="23">
        <f t="shared" si="0"/>
        <v>-200</v>
      </c>
      <c r="E13" s="10"/>
    </row>
    <row r="14" spans="1:5" ht="15">
      <c r="A14" s="64" t="s">
        <v>334</v>
      </c>
      <c r="B14" s="23">
        <v>453.35</v>
      </c>
      <c r="C14" s="23">
        <v>453.35</v>
      </c>
      <c r="D14" s="23"/>
      <c r="E14" s="10"/>
    </row>
    <row r="15" spans="1:5" ht="15">
      <c r="A15" s="10" t="s">
        <v>299</v>
      </c>
      <c r="B15" s="23">
        <v>593.1</v>
      </c>
      <c r="C15" s="23">
        <v>593.1</v>
      </c>
      <c r="D15" s="23">
        <f t="shared" si="0"/>
        <v>0</v>
      </c>
      <c r="E15" s="10"/>
    </row>
    <row r="16" spans="1:5" ht="15">
      <c r="A16" s="5" t="s">
        <v>7</v>
      </c>
      <c r="B16" s="19">
        <f>SUM(B8:B15)</f>
        <v>3496.45</v>
      </c>
      <c r="C16" s="19">
        <f>SUM(C8:C15)</f>
        <v>1046.45</v>
      </c>
      <c r="D16" s="19">
        <f>SUM(D8:D15)</f>
        <v>-2450</v>
      </c>
      <c r="E16" s="5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335</v>
      </c>
      <c r="B20" s="23">
        <v>25</v>
      </c>
      <c r="C20" s="23"/>
      <c r="D20" s="23"/>
      <c r="E20" s="10"/>
    </row>
    <row r="21" spans="1:5" ht="15">
      <c r="A21" s="10" t="s">
        <v>336</v>
      </c>
      <c r="B21" s="23">
        <v>5.75</v>
      </c>
      <c r="C21" s="23"/>
      <c r="D21" s="23"/>
      <c r="E21" s="10"/>
    </row>
    <row r="22" spans="1:5" ht="15">
      <c r="A22" s="10" t="s">
        <v>337</v>
      </c>
      <c r="B22" s="23">
        <v>57</v>
      </c>
      <c r="C22" s="23"/>
      <c r="D22" s="23"/>
      <c r="E22" s="10"/>
    </row>
    <row r="23" spans="1:5" ht="15">
      <c r="A23" s="10" t="s">
        <v>338</v>
      </c>
      <c r="B23" s="23">
        <v>150</v>
      </c>
      <c r="C23" s="23"/>
      <c r="D23" s="23"/>
      <c r="E23" s="10"/>
    </row>
    <row r="24" spans="1:5" ht="15">
      <c r="A24" s="10" t="s">
        <v>339</v>
      </c>
      <c r="B24" s="23">
        <v>100</v>
      </c>
      <c r="C24" s="23"/>
      <c r="D24" s="23"/>
      <c r="E24" s="10"/>
    </row>
    <row r="25" spans="1:5" ht="15">
      <c r="A25" s="10" t="s">
        <v>340</v>
      </c>
      <c r="B25" s="23">
        <v>30</v>
      </c>
      <c r="C25" s="23"/>
      <c r="D25" s="23"/>
      <c r="E25" s="10"/>
    </row>
    <row r="26" spans="1:5" ht="15">
      <c r="A26" s="10" t="s">
        <v>341</v>
      </c>
      <c r="B26" s="23">
        <v>17</v>
      </c>
      <c r="C26" s="23"/>
      <c r="D26" s="23"/>
      <c r="E26" s="10"/>
    </row>
    <row r="27" spans="1:5" ht="15">
      <c r="A27" s="10" t="s">
        <v>342</v>
      </c>
      <c r="B27" s="23">
        <v>50</v>
      </c>
      <c r="C27" s="23"/>
      <c r="D27" s="23"/>
      <c r="E27" s="10"/>
    </row>
    <row r="28" spans="1:5" ht="15">
      <c r="A28" s="10" t="s">
        <v>343</v>
      </c>
      <c r="B28" s="23">
        <v>190</v>
      </c>
      <c r="C28" s="23"/>
      <c r="D28" s="23">
        <f>C28-B28</f>
        <v>-190</v>
      </c>
      <c r="E28" s="10"/>
    </row>
    <row r="29" spans="1:5" ht="15">
      <c r="A29" s="10" t="s">
        <v>344</v>
      </c>
      <c r="B29" s="23">
        <v>190</v>
      </c>
      <c r="C29" s="23"/>
      <c r="D29" s="23">
        <f>C29-B29</f>
        <v>-190</v>
      </c>
      <c r="E29" s="10"/>
    </row>
    <row r="30" spans="1:5" ht="15">
      <c r="A30" s="10" t="s">
        <v>345</v>
      </c>
      <c r="B30" s="23">
        <v>80</v>
      </c>
      <c r="C30" s="23"/>
      <c r="D30" s="23">
        <f aca="true" t="shared" si="1" ref="D30:D39">C30-B30</f>
        <v>-80</v>
      </c>
      <c r="E30" s="10"/>
    </row>
    <row r="31" spans="1:5" ht="15">
      <c r="A31" s="10" t="s">
        <v>346</v>
      </c>
      <c r="B31" s="23">
        <v>235</v>
      </c>
      <c r="C31" s="23"/>
      <c r="D31" s="23">
        <f t="shared" si="1"/>
        <v>-235</v>
      </c>
      <c r="E31" s="10"/>
    </row>
    <row r="32" spans="1:5" ht="15">
      <c r="A32" s="10" t="s">
        <v>347</v>
      </c>
      <c r="B32" s="23">
        <v>17</v>
      </c>
      <c r="C32" s="23"/>
      <c r="D32" s="23"/>
      <c r="E32" s="10"/>
    </row>
    <row r="33" spans="1:5" ht="15">
      <c r="A33" s="10" t="s">
        <v>348</v>
      </c>
      <c r="B33" s="23">
        <v>50</v>
      </c>
      <c r="C33" s="23"/>
      <c r="D33" s="23"/>
      <c r="E33" s="10"/>
    </row>
    <row r="34" spans="1:5" ht="15">
      <c r="A34" s="10" t="s">
        <v>349</v>
      </c>
      <c r="B34" s="23">
        <v>17</v>
      </c>
      <c r="C34" s="23"/>
      <c r="D34" s="23"/>
      <c r="E34" s="10"/>
    </row>
    <row r="35" spans="1:5" ht="15">
      <c r="A35" s="10" t="s">
        <v>350</v>
      </c>
      <c r="B35" s="23">
        <v>50</v>
      </c>
      <c r="C35" s="23"/>
      <c r="D35" s="23"/>
      <c r="E35" s="10"/>
    </row>
    <row r="36" spans="1:5" ht="15">
      <c r="A36" s="10" t="s">
        <v>351</v>
      </c>
      <c r="B36" s="23">
        <v>190</v>
      </c>
      <c r="C36" s="23"/>
      <c r="D36" s="23">
        <f t="shared" si="1"/>
        <v>-190</v>
      </c>
      <c r="E36" s="10"/>
    </row>
    <row r="37" spans="1:5" ht="15">
      <c r="A37" s="10" t="s">
        <v>352</v>
      </c>
      <c r="B37" s="23">
        <v>190</v>
      </c>
      <c r="C37" s="23"/>
      <c r="D37" s="23">
        <f t="shared" si="1"/>
        <v>-190</v>
      </c>
      <c r="E37" s="10"/>
    </row>
    <row r="38" spans="1:5" ht="15">
      <c r="A38" s="10" t="s">
        <v>353</v>
      </c>
      <c r="B38" s="23">
        <v>200</v>
      </c>
      <c r="C38" s="23"/>
      <c r="D38" s="23">
        <f t="shared" si="1"/>
        <v>-200</v>
      </c>
      <c r="E38" s="10"/>
    </row>
    <row r="39" spans="1:5" ht="15">
      <c r="A39" s="10" t="s">
        <v>331</v>
      </c>
      <c r="B39" s="23">
        <v>1050</v>
      </c>
      <c r="C39" s="23"/>
      <c r="D39" s="23">
        <f t="shared" si="1"/>
        <v>-1050</v>
      </c>
      <c r="E39" s="10"/>
    </row>
    <row r="40" spans="1:5" ht="15">
      <c r="A40" s="10" t="s">
        <v>354</v>
      </c>
      <c r="B40" s="23">
        <v>350</v>
      </c>
      <c r="C40" s="23"/>
      <c r="D40" s="23">
        <f>C40-B40</f>
        <v>-350</v>
      </c>
      <c r="E40" s="10"/>
    </row>
    <row r="41" spans="1:5" ht="15">
      <c r="A41" s="5" t="s">
        <v>9</v>
      </c>
      <c r="B41" s="19">
        <f>SUM(B20:B40)</f>
        <v>3243.75</v>
      </c>
      <c r="C41" s="19">
        <f>SUM(C20:C40)</f>
        <v>0</v>
      </c>
      <c r="D41" s="19">
        <f>SUM(D20:D40)</f>
        <v>-2675</v>
      </c>
      <c r="E41" s="5"/>
    </row>
    <row r="42" spans="1:5" ht="15">
      <c r="A42" s="10"/>
      <c r="B42" s="10"/>
      <c r="C42" s="10"/>
      <c r="D42" s="10"/>
      <c r="E42" s="10"/>
    </row>
    <row r="43" spans="1:5" ht="21">
      <c r="A43" s="13" t="s">
        <v>10</v>
      </c>
      <c r="B43" s="26">
        <f>B16-B41</f>
        <v>252.69999999999982</v>
      </c>
      <c r="C43" s="26">
        <f>C16-C41</f>
        <v>1046.45</v>
      </c>
      <c r="D43" s="4"/>
      <c r="E43" s="4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E40" sqref="E40"/>
    </sheetView>
  </sheetViews>
  <sheetFormatPr defaultColWidth="9.140625" defaultRowHeight="15"/>
  <cols>
    <col min="1" max="1" width="47.421875" style="0" bestFit="1" customWidth="1"/>
    <col min="2" max="2" width="10.57421875" style="0" bestFit="1" customWidth="1"/>
    <col min="3" max="3" width="9.00390625" style="0" bestFit="1" customWidth="1"/>
    <col min="4" max="4" width="8.7109375" style="0" bestFit="1" customWidth="1"/>
    <col min="5" max="5" width="88.28125" style="0" bestFit="1" customWidth="1"/>
  </cols>
  <sheetData>
    <row r="1" spans="1:5" ht="26.25">
      <c r="A1" s="8"/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355</v>
      </c>
      <c r="B3" s="3"/>
      <c r="C3" s="3"/>
      <c r="D3" s="3"/>
      <c r="E3" s="3"/>
    </row>
    <row r="4" spans="1:5" ht="15">
      <c r="A4" s="3" t="s">
        <v>356</v>
      </c>
      <c r="B4" s="18"/>
      <c r="C4" s="3" t="s">
        <v>357</v>
      </c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46" t="s">
        <v>358</v>
      </c>
      <c r="B8" s="147">
        <v>200</v>
      </c>
      <c r="C8" s="147"/>
      <c r="D8" s="147"/>
      <c r="E8" s="146"/>
    </row>
    <row r="9" spans="1:5" ht="15">
      <c r="A9" s="146" t="s">
        <v>359</v>
      </c>
      <c r="B9" s="147">
        <v>1000</v>
      </c>
      <c r="C9" s="147"/>
      <c r="D9" s="147"/>
      <c r="E9" s="10" t="s">
        <v>360</v>
      </c>
    </row>
    <row r="10" spans="1:5" ht="15">
      <c r="A10" s="146" t="s">
        <v>361</v>
      </c>
      <c r="B10" s="147">
        <v>250</v>
      </c>
      <c r="C10" s="147">
        <v>250</v>
      </c>
      <c r="D10" s="147">
        <v>0</v>
      </c>
      <c r="E10" s="10"/>
    </row>
    <row r="11" spans="1:5" ht="15">
      <c r="A11" s="146" t="s">
        <v>362</v>
      </c>
      <c r="B11" s="147">
        <v>210</v>
      </c>
      <c r="C11" s="147">
        <v>210</v>
      </c>
      <c r="D11" s="147">
        <v>0</v>
      </c>
      <c r="E11" s="10"/>
    </row>
    <row r="12" spans="1:5" ht="15">
      <c r="A12" s="146" t="s">
        <v>363</v>
      </c>
      <c r="B12" s="147">
        <v>200</v>
      </c>
      <c r="C12" s="147"/>
      <c r="D12" s="147"/>
      <c r="E12" s="146"/>
    </row>
    <row r="13" spans="1:5" ht="15">
      <c r="A13" s="146" t="s">
        <v>364</v>
      </c>
      <c r="B13" s="147">
        <v>200</v>
      </c>
      <c r="C13" s="147"/>
      <c r="D13" s="147"/>
      <c r="E13" s="146"/>
    </row>
    <row r="14" spans="1:5" ht="15">
      <c r="A14" s="10" t="s">
        <v>365</v>
      </c>
      <c r="B14" s="147">
        <v>169.95</v>
      </c>
      <c r="C14" s="147">
        <v>169.95</v>
      </c>
      <c r="D14" s="147">
        <v>0</v>
      </c>
      <c r="E14" s="10"/>
    </row>
    <row r="15" spans="1:5" ht="15">
      <c r="A15" s="148" t="s">
        <v>366</v>
      </c>
      <c r="B15" s="149">
        <v>250</v>
      </c>
      <c r="C15" s="10">
        <v>250</v>
      </c>
      <c r="D15" s="10">
        <v>0</v>
      </c>
      <c r="E15" s="10"/>
    </row>
    <row r="16" spans="1:5" ht="15">
      <c r="A16" s="150" t="s">
        <v>367</v>
      </c>
      <c r="B16" s="151">
        <v>200</v>
      </c>
      <c r="C16" s="152"/>
      <c r="D16" s="152"/>
      <c r="E16" s="152"/>
    </row>
    <row r="17" spans="1:5" ht="15">
      <c r="A17" s="153"/>
      <c r="B17" s="154"/>
      <c r="C17" s="155"/>
      <c r="D17" s="155"/>
      <c r="E17" s="155"/>
    </row>
    <row r="18" ht="15">
      <c r="C18" s="156"/>
    </row>
    <row r="19" spans="1:5" ht="15">
      <c r="A19" s="5" t="s">
        <v>7</v>
      </c>
      <c r="B19" s="157">
        <f>SUM(B8:B17)</f>
        <v>2679.95</v>
      </c>
      <c r="C19" s="157">
        <f>SUM(C8:C15)</f>
        <v>879.95</v>
      </c>
      <c r="D19" s="157">
        <f>SUM(D8:D18)</f>
        <v>0</v>
      </c>
      <c r="E19" s="5"/>
    </row>
    <row r="21" spans="1:5" ht="21">
      <c r="A21" s="2" t="s">
        <v>368</v>
      </c>
      <c r="B21" s="12"/>
      <c r="C21" s="12"/>
      <c r="D21" s="12"/>
      <c r="E21" s="12"/>
    </row>
    <row r="22" spans="1:5" ht="15">
      <c r="A22" s="1" t="s">
        <v>2</v>
      </c>
      <c r="B22" s="1" t="s">
        <v>3</v>
      </c>
      <c r="C22" s="1" t="s">
        <v>4</v>
      </c>
      <c r="D22" s="1" t="s">
        <v>6</v>
      </c>
      <c r="E22" s="1" t="s">
        <v>5</v>
      </c>
    </row>
    <row r="23" spans="1:5" ht="15">
      <c r="A23" s="10" t="s">
        <v>369</v>
      </c>
      <c r="B23" s="158">
        <v>27.57</v>
      </c>
      <c r="C23" s="147">
        <v>27.57</v>
      </c>
      <c r="D23" s="147">
        <v>0</v>
      </c>
      <c r="E23" s="146"/>
    </row>
    <row r="24" spans="1:5" ht="15">
      <c r="A24" s="146" t="s">
        <v>370</v>
      </c>
      <c r="B24" s="147">
        <v>1000</v>
      </c>
      <c r="C24" s="159"/>
      <c r="D24" s="10"/>
      <c r="E24" s="146"/>
    </row>
    <row r="25" spans="1:5" ht="15">
      <c r="A25" s="146" t="s">
        <v>371</v>
      </c>
      <c r="B25" s="147">
        <v>200</v>
      </c>
      <c r="C25" s="147"/>
      <c r="D25" s="147"/>
      <c r="E25" s="146"/>
    </row>
    <row r="26" spans="1:5" ht="15">
      <c r="A26" s="146" t="s">
        <v>372</v>
      </c>
      <c r="B26" s="158">
        <v>400</v>
      </c>
      <c r="C26" s="147"/>
      <c r="D26" s="147"/>
      <c r="E26" s="10" t="s">
        <v>373</v>
      </c>
    </row>
    <row r="27" spans="1:5" ht="15">
      <c r="A27" s="146" t="s">
        <v>374</v>
      </c>
      <c r="B27" s="147">
        <v>80</v>
      </c>
      <c r="C27" s="147"/>
      <c r="D27" s="147"/>
      <c r="E27" s="146" t="s">
        <v>375</v>
      </c>
    </row>
    <row r="28" spans="1:5" ht="15">
      <c r="A28" s="146" t="s">
        <v>376</v>
      </c>
      <c r="B28" s="147">
        <v>145</v>
      </c>
      <c r="C28" s="147"/>
      <c r="D28" s="147"/>
      <c r="E28" s="10"/>
    </row>
    <row r="29" spans="1:5" ht="15">
      <c r="A29" s="146" t="s">
        <v>377</v>
      </c>
      <c r="B29" s="147">
        <v>10</v>
      </c>
      <c r="C29" s="147">
        <v>7.32</v>
      </c>
      <c r="D29" s="147">
        <v>2.68</v>
      </c>
      <c r="E29" s="146"/>
    </row>
    <row r="30" spans="1:5" ht="15">
      <c r="A30" s="146" t="s">
        <v>378</v>
      </c>
      <c r="B30" s="147">
        <v>30</v>
      </c>
      <c r="C30" s="147">
        <v>8.61</v>
      </c>
      <c r="D30" s="147">
        <v>21.39</v>
      </c>
      <c r="E30" s="146"/>
    </row>
    <row r="31" spans="1:5" ht="15">
      <c r="A31" s="146" t="s">
        <v>362</v>
      </c>
      <c r="B31" s="147">
        <v>100</v>
      </c>
      <c r="C31" s="147">
        <v>105</v>
      </c>
      <c r="D31" s="147">
        <v>5</v>
      </c>
      <c r="E31" s="146"/>
    </row>
    <row r="32" spans="1:5" ht="15">
      <c r="A32" s="148" t="s">
        <v>379</v>
      </c>
      <c r="B32" s="147">
        <v>50</v>
      </c>
      <c r="C32" s="10"/>
      <c r="D32" s="10"/>
      <c r="E32" s="10"/>
    </row>
    <row r="33" spans="1:5" ht="15">
      <c r="A33" s="148" t="s">
        <v>380</v>
      </c>
      <c r="B33" s="147">
        <v>200</v>
      </c>
      <c r="C33" s="10"/>
      <c r="D33" s="10"/>
      <c r="E33" s="10"/>
    </row>
    <row r="34" spans="1:5" ht="15">
      <c r="A34" s="148" t="s">
        <v>381</v>
      </c>
      <c r="B34" s="147">
        <v>50</v>
      </c>
      <c r="C34" s="10"/>
      <c r="D34" s="10"/>
      <c r="E34" s="10"/>
    </row>
    <row r="35" spans="1:5" ht="15">
      <c r="A35" s="148" t="s">
        <v>382</v>
      </c>
      <c r="B35" s="147">
        <v>200</v>
      </c>
      <c r="C35" s="10"/>
      <c r="D35" s="10"/>
      <c r="E35" s="10"/>
    </row>
    <row r="37" spans="1:5" ht="15">
      <c r="A37" s="5" t="s">
        <v>9</v>
      </c>
      <c r="B37" s="157">
        <f>SUM(B23:B36)</f>
        <v>2492.5699999999997</v>
      </c>
      <c r="C37" s="157">
        <f>SUM(C23:C30)</f>
        <v>43.5</v>
      </c>
      <c r="D37" s="157"/>
      <c r="E37" s="5"/>
    </row>
    <row r="38" spans="1:5" ht="21">
      <c r="A38" s="13" t="s">
        <v>10</v>
      </c>
      <c r="B38" s="160">
        <v>4.58</v>
      </c>
      <c r="C38" s="160"/>
      <c r="D38" s="4"/>
      <c r="E38" s="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A1" sqref="A1:E30"/>
    </sheetView>
  </sheetViews>
  <sheetFormatPr defaultColWidth="9.140625" defaultRowHeight="15"/>
  <cols>
    <col min="1" max="1" width="47.140625" style="0" bestFit="1" customWidth="1"/>
    <col min="2" max="2" width="26.57421875" style="0" bestFit="1" customWidth="1"/>
    <col min="3" max="3" width="6.57421875" style="0" bestFit="1" customWidth="1"/>
    <col min="4" max="4" width="10.57421875" style="0" bestFit="1" customWidth="1"/>
    <col min="5" max="5" width="95.71093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383</v>
      </c>
      <c r="B3" s="3" t="s">
        <v>384</v>
      </c>
      <c r="C3" s="3"/>
      <c r="D3" s="3"/>
      <c r="E3" s="3"/>
    </row>
    <row r="4" spans="1:5" ht="15">
      <c r="A4" s="3" t="s">
        <v>385</v>
      </c>
      <c r="B4" s="3" t="s">
        <v>386</v>
      </c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387</v>
      </c>
      <c r="B8" s="147">
        <v>500</v>
      </c>
      <c r="C8" s="147"/>
      <c r="D8" s="147">
        <f aca="true" t="shared" si="0" ref="D8:D15">C8-B8</f>
        <v>-500</v>
      </c>
      <c r="E8" s="10" t="s">
        <v>388</v>
      </c>
    </row>
    <row r="9" spans="1:5" ht="15">
      <c r="A9" s="10" t="s">
        <v>389</v>
      </c>
      <c r="B9" s="147">
        <v>400</v>
      </c>
      <c r="C9" s="147"/>
      <c r="D9" s="147">
        <f>C11-B9</f>
        <v>-400</v>
      </c>
      <c r="E9" s="10" t="s">
        <v>390</v>
      </c>
    </row>
    <row r="10" spans="1:5" ht="15">
      <c r="A10" s="10" t="s">
        <v>391</v>
      </c>
      <c r="B10" s="147">
        <v>200</v>
      </c>
      <c r="C10" s="147"/>
      <c r="D10" s="147"/>
      <c r="E10" s="10"/>
    </row>
    <row r="11" ht="15">
      <c r="C11" s="147"/>
    </row>
    <row r="12" spans="1:5" ht="15">
      <c r="A12" s="10"/>
      <c r="B12" s="147"/>
      <c r="C12" s="147"/>
      <c r="D12" s="147">
        <f t="shared" si="0"/>
        <v>0</v>
      </c>
      <c r="E12" s="10"/>
    </row>
    <row r="13" spans="1:5" ht="15">
      <c r="A13" s="10"/>
      <c r="B13" s="147"/>
      <c r="C13" s="147"/>
      <c r="D13" s="147">
        <f t="shared" si="0"/>
        <v>0</v>
      </c>
      <c r="E13" s="10"/>
    </row>
    <row r="14" spans="1:5" ht="15">
      <c r="A14" s="10"/>
      <c r="B14" s="147"/>
      <c r="C14" s="147"/>
      <c r="D14" s="147">
        <f t="shared" si="0"/>
        <v>0</v>
      </c>
      <c r="E14" s="10"/>
    </row>
    <row r="15" spans="1:5" ht="15">
      <c r="A15" s="10"/>
      <c r="B15" s="147"/>
      <c r="C15" s="147"/>
      <c r="D15" s="147">
        <f t="shared" si="0"/>
        <v>0</v>
      </c>
      <c r="E15" s="10"/>
    </row>
    <row r="16" spans="1:5" ht="15">
      <c r="A16" s="5" t="s">
        <v>7</v>
      </c>
      <c r="B16" s="157">
        <f>SUM(B8:B15)</f>
        <v>1100</v>
      </c>
      <c r="C16" s="157">
        <f>SUM(C8:C15)</f>
        <v>0</v>
      </c>
      <c r="D16" s="157">
        <f>SUM(D8:D15)</f>
        <v>-900</v>
      </c>
      <c r="E16" s="5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392</v>
      </c>
      <c r="B20" s="147">
        <v>600</v>
      </c>
      <c r="C20" s="147"/>
      <c r="D20" s="147">
        <f>C20-B20</f>
        <v>-600</v>
      </c>
      <c r="E20" s="10"/>
    </row>
    <row r="21" spans="1:5" ht="15">
      <c r="A21" s="10" t="s">
        <v>393</v>
      </c>
      <c r="B21" s="147">
        <v>20</v>
      </c>
      <c r="C21" s="147"/>
      <c r="D21" s="147">
        <f aca="true" t="shared" si="1" ref="D21:D26">C21-B21</f>
        <v>-20</v>
      </c>
      <c r="E21" s="10"/>
    </row>
    <row r="22" spans="1:5" ht="15">
      <c r="A22" s="10" t="s">
        <v>394</v>
      </c>
      <c r="B22" s="147">
        <v>40</v>
      </c>
      <c r="C22" s="147"/>
      <c r="D22" s="147">
        <f t="shared" si="1"/>
        <v>-40</v>
      </c>
      <c r="E22" s="10"/>
    </row>
    <row r="23" spans="1:5" ht="15">
      <c r="A23" s="10" t="s">
        <v>395</v>
      </c>
      <c r="B23" s="147">
        <v>75</v>
      </c>
      <c r="C23" s="147"/>
      <c r="D23" s="147">
        <f t="shared" si="1"/>
        <v>-75</v>
      </c>
      <c r="E23" s="10"/>
    </row>
    <row r="24" spans="1:5" ht="15">
      <c r="A24" s="10" t="s">
        <v>396</v>
      </c>
      <c r="B24" s="147">
        <v>75</v>
      </c>
      <c r="C24" s="147"/>
      <c r="D24" s="147">
        <f t="shared" si="1"/>
        <v>-75</v>
      </c>
      <c r="E24" s="10"/>
    </row>
    <row r="25" spans="1:5" ht="15">
      <c r="A25" s="10" t="s">
        <v>397</v>
      </c>
      <c r="B25" s="147">
        <v>100</v>
      </c>
      <c r="C25" s="147"/>
      <c r="D25" s="147">
        <f t="shared" si="1"/>
        <v>-100</v>
      </c>
      <c r="E25" s="10"/>
    </row>
    <row r="26" spans="1:5" ht="15">
      <c r="A26" s="10" t="s">
        <v>398</v>
      </c>
      <c r="B26" s="147">
        <v>100</v>
      </c>
      <c r="C26" s="147"/>
      <c r="D26" s="147">
        <f t="shared" si="1"/>
        <v>-100</v>
      </c>
      <c r="E26" s="10"/>
    </row>
    <row r="27" spans="1:5" ht="15">
      <c r="A27" s="10"/>
      <c r="B27" s="147"/>
      <c r="C27" s="147"/>
      <c r="D27" s="147">
        <f>C27-B27</f>
        <v>0</v>
      </c>
      <c r="E27" s="10"/>
    </row>
    <row r="28" spans="1:5" ht="15">
      <c r="A28" s="5" t="s">
        <v>9</v>
      </c>
      <c r="B28" s="157">
        <f>SUM(B20:B27)</f>
        <v>1010</v>
      </c>
      <c r="C28" s="157">
        <f>SUM(C20:C27)</f>
        <v>0</v>
      </c>
      <c r="D28" s="157">
        <f>SUM(D20:D27)</f>
        <v>-1010</v>
      </c>
      <c r="E28" s="5"/>
    </row>
    <row r="29" spans="1:5" ht="15">
      <c r="A29" s="10"/>
      <c r="B29" s="10"/>
      <c r="C29" s="10"/>
      <c r="D29" s="10"/>
      <c r="E29" s="10"/>
    </row>
    <row r="30" spans="1:5" ht="21">
      <c r="A30" s="13" t="s">
        <v>10</v>
      </c>
      <c r="B30" s="160">
        <f>B16-B28</f>
        <v>90</v>
      </c>
      <c r="C30" s="160">
        <f>C16-C28</f>
        <v>0</v>
      </c>
      <c r="D30" s="4"/>
      <c r="E3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="70" zoomScaleNormal="70" zoomScalePageLayoutView="0" workbookViewId="0" topLeftCell="A4">
      <selection activeCell="D25" sqref="D25"/>
    </sheetView>
  </sheetViews>
  <sheetFormatPr defaultColWidth="11.421875" defaultRowHeight="15"/>
  <cols>
    <col min="1" max="1" width="54.8515625" style="0" bestFit="1" customWidth="1"/>
    <col min="2" max="4" width="11.421875" style="0" customWidth="1"/>
    <col min="5" max="5" width="255.7109375" style="0" bestFit="1" customWidth="1"/>
  </cols>
  <sheetData>
    <row r="1" spans="1:5" ht="25.5">
      <c r="A1" s="27" t="s">
        <v>11</v>
      </c>
      <c r="B1" s="28"/>
      <c r="C1" s="28"/>
      <c r="D1" s="28"/>
      <c r="E1" s="28"/>
    </row>
    <row r="2" spans="1:5" ht="26.25">
      <c r="A2" s="29" t="s">
        <v>0</v>
      </c>
      <c r="B2" s="28"/>
      <c r="C2" s="28"/>
      <c r="D2" s="28"/>
      <c r="E2" s="28"/>
    </row>
    <row r="3" spans="1:5" ht="15">
      <c r="A3" s="28" t="s">
        <v>42</v>
      </c>
      <c r="B3" s="28"/>
      <c r="C3" s="28"/>
      <c r="D3" s="28"/>
      <c r="E3" s="28"/>
    </row>
    <row r="4" spans="1:5" ht="15">
      <c r="A4" s="30">
        <v>41578</v>
      </c>
      <c r="B4" s="28"/>
      <c r="C4" s="28"/>
      <c r="D4" s="28"/>
      <c r="E4" s="28"/>
    </row>
    <row r="5" spans="1:5" ht="15.75" thickBot="1">
      <c r="A5" s="31"/>
      <c r="B5" s="31"/>
      <c r="C5" s="31"/>
      <c r="D5" s="31"/>
      <c r="E5" s="31"/>
    </row>
    <row r="6" spans="1:5" ht="21.75" thickBot="1" thickTop="1">
      <c r="A6" s="32" t="s">
        <v>1</v>
      </c>
      <c r="B6" s="31"/>
      <c r="C6" s="31"/>
      <c r="D6" s="31"/>
      <c r="E6" s="31"/>
    </row>
    <row r="7" spans="1:5" ht="16.5" thickBot="1" thickTop="1">
      <c r="A7" s="33" t="s">
        <v>2</v>
      </c>
      <c r="B7" s="33" t="s">
        <v>3</v>
      </c>
      <c r="C7" s="33" t="s">
        <v>4</v>
      </c>
      <c r="D7" s="33" t="s">
        <v>6</v>
      </c>
      <c r="E7" s="33" t="s">
        <v>5</v>
      </c>
    </row>
    <row r="8" spans="1:5" ht="16.5" thickBot="1" thickTop="1">
      <c r="A8" s="34"/>
      <c r="B8" s="35"/>
      <c r="C8" s="35"/>
      <c r="D8" s="35"/>
      <c r="E8" s="34"/>
    </row>
    <row r="9" spans="1:5" ht="16.5" thickBot="1" thickTop="1">
      <c r="A9" s="34" t="s">
        <v>43</v>
      </c>
      <c r="B9" s="35">
        <v>500</v>
      </c>
      <c r="C9" s="35"/>
      <c r="D9" s="35"/>
      <c r="E9" s="34" t="s">
        <v>44</v>
      </c>
    </row>
    <row r="10" spans="1:5" ht="16.5" thickBot="1" thickTop="1">
      <c r="A10" s="34"/>
      <c r="B10" s="35"/>
      <c r="C10" s="35"/>
      <c r="D10" s="35">
        <f aca="true" t="shared" si="0" ref="D10:D15">C10-B10</f>
        <v>0</v>
      </c>
      <c r="E10" s="34"/>
    </row>
    <row r="11" spans="1:5" ht="16.5" thickBot="1" thickTop="1">
      <c r="A11" s="34"/>
      <c r="B11" s="35"/>
      <c r="C11" s="35"/>
      <c r="D11" s="35">
        <f t="shared" si="0"/>
        <v>0</v>
      </c>
      <c r="E11" s="34"/>
    </row>
    <row r="12" spans="1:5" ht="16.5" thickBot="1" thickTop="1">
      <c r="A12" s="34"/>
      <c r="B12" s="35"/>
      <c r="C12" s="35"/>
      <c r="D12" s="35">
        <f t="shared" si="0"/>
        <v>0</v>
      </c>
      <c r="E12" s="34"/>
    </row>
    <row r="13" spans="1:5" ht="16.5" thickBot="1" thickTop="1">
      <c r="A13" s="34"/>
      <c r="B13" s="35"/>
      <c r="C13" s="35"/>
      <c r="D13" s="35">
        <f t="shared" si="0"/>
        <v>0</v>
      </c>
      <c r="E13" s="34"/>
    </row>
    <row r="14" spans="1:5" ht="16.5" thickBot="1" thickTop="1">
      <c r="A14" s="34"/>
      <c r="B14" s="35"/>
      <c r="C14" s="35"/>
      <c r="D14" s="35">
        <f t="shared" si="0"/>
        <v>0</v>
      </c>
      <c r="E14" s="34"/>
    </row>
    <row r="15" spans="1:5" ht="16.5" thickBot="1" thickTop="1">
      <c r="A15" s="34"/>
      <c r="B15" s="35"/>
      <c r="C15" s="35"/>
      <c r="D15" s="35">
        <f t="shared" si="0"/>
        <v>0</v>
      </c>
      <c r="E15" s="34"/>
    </row>
    <row r="16" spans="1:5" ht="16.5" thickBot="1" thickTop="1">
      <c r="A16" s="36" t="s">
        <v>7</v>
      </c>
      <c r="B16" s="37">
        <f>SUM(B8:B15)</f>
        <v>500</v>
      </c>
      <c r="C16" s="37">
        <f>SUM(C8:C15)</f>
        <v>0</v>
      </c>
      <c r="D16" s="37">
        <f>SUM(D8:D15)</f>
        <v>0</v>
      </c>
      <c r="E16" s="36"/>
    </row>
    <row r="17" spans="1:5" ht="16.5" thickBot="1" thickTop="1">
      <c r="A17" s="38"/>
      <c r="B17" s="38"/>
      <c r="C17" s="38"/>
      <c r="D17" s="38"/>
      <c r="E17" s="38"/>
    </row>
    <row r="18" spans="1:5" ht="21.75" thickBot="1" thickTop="1">
      <c r="A18" s="39" t="s">
        <v>8</v>
      </c>
      <c r="B18" s="34"/>
      <c r="C18" s="34"/>
      <c r="D18" s="34"/>
      <c r="E18" s="34"/>
    </row>
    <row r="19" spans="1:5" ht="16.5" thickBot="1" thickTop="1">
      <c r="A19" s="40" t="s">
        <v>2</v>
      </c>
      <c r="B19" s="40" t="s">
        <v>3</v>
      </c>
      <c r="C19" s="40" t="s">
        <v>4</v>
      </c>
      <c r="D19" s="40" t="s">
        <v>6</v>
      </c>
      <c r="E19" s="40" t="s">
        <v>5</v>
      </c>
    </row>
    <row r="20" spans="1:5" ht="16.5" thickBot="1" thickTop="1">
      <c r="A20" s="34" t="s">
        <v>45</v>
      </c>
      <c r="B20" s="35">
        <v>8243.71</v>
      </c>
      <c r="C20" s="35">
        <v>8243.71</v>
      </c>
      <c r="D20" s="35"/>
      <c r="E20" s="34"/>
    </row>
    <row r="21" spans="1:5" ht="16.5" thickBot="1" thickTop="1">
      <c r="A21" s="34"/>
      <c r="B21" s="35"/>
      <c r="C21" s="35"/>
      <c r="D21" s="35"/>
      <c r="E21" s="34"/>
    </row>
    <row r="22" spans="1:5" ht="16.5" thickBot="1" thickTop="1">
      <c r="A22" s="34"/>
      <c r="B22" s="35"/>
      <c r="C22" s="35"/>
      <c r="D22" s="35"/>
      <c r="E22" s="34"/>
    </row>
    <row r="23" spans="1:5" ht="16.5" thickBot="1" thickTop="1">
      <c r="A23" s="34" t="s">
        <v>46</v>
      </c>
      <c r="B23" s="35">
        <f>8*75</f>
        <v>600</v>
      </c>
      <c r="C23" s="35"/>
      <c r="D23" s="35"/>
      <c r="E23" s="34"/>
    </row>
    <row r="24" spans="1:5" ht="16.5" thickBot="1" thickTop="1">
      <c r="A24" s="34" t="s">
        <v>47</v>
      </c>
      <c r="B24" s="35">
        <v>800</v>
      </c>
      <c r="C24" s="35"/>
      <c r="D24" s="35"/>
      <c r="E24" s="34"/>
    </row>
    <row r="25" spans="1:5" ht="16.5" thickBot="1" thickTop="1">
      <c r="A25" s="34" t="s">
        <v>48</v>
      </c>
      <c r="B25" s="35">
        <v>900</v>
      </c>
      <c r="C25" s="35">
        <v>300</v>
      </c>
      <c r="D25" s="35"/>
      <c r="E25" s="34"/>
    </row>
    <row r="26" spans="1:5" ht="16.5" thickBot="1" thickTop="1">
      <c r="A26" s="34" t="s">
        <v>49</v>
      </c>
      <c r="B26" s="35">
        <v>600</v>
      </c>
      <c r="C26" s="35"/>
      <c r="D26" s="35"/>
      <c r="E26" s="34"/>
    </row>
    <row r="27" spans="1:5" ht="16.5" thickBot="1" thickTop="1">
      <c r="A27" s="34" t="s">
        <v>50</v>
      </c>
      <c r="B27" s="35">
        <v>600</v>
      </c>
      <c r="C27" s="35">
        <v>300</v>
      </c>
      <c r="D27" s="35"/>
      <c r="E27" s="34"/>
    </row>
    <row r="28" spans="1:5" ht="16.5" thickBot="1" thickTop="1">
      <c r="A28" s="34" t="s">
        <v>51</v>
      </c>
      <c r="B28" s="35">
        <v>400</v>
      </c>
      <c r="C28" s="35"/>
      <c r="D28" s="35"/>
      <c r="E28" s="34" t="s">
        <v>52</v>
      </c>
    </row>
    <row r="29" spans="1:5" ht="16.5" thickBot="1" thickTop="1">
      <c r="A29" s="34" t="s">
        <v>53</v>
      </c>
      <c r="B29" s="35">
        <v>750</v>
      </c>
      <c r="C29" s="35">
        <v>350</v>
      </c>
      <c r="D29" s="35"/>
      <c r="E29" s="34"/>
    </row>
    <row r="30" spans="1:5" ht="16.5" thickBot="1" thickTop="1">
      <c r="A30" s="34" t="s">
        <v>54</v>
      </c>
      <c r="B30" s="35">
        <v>400</v>
      </c>
      <c r="C30" s="35">
        <v>200</v>
      </c>
      <c r="D30" s="35"/>
      <c r="E30" s="34"/>
    </row>
    <row r="31" spans="1:5" ht="16.5" thickBot="1" thickTop="1">
      <c r="A31" s="34" t="s">
        <v>55</v>
      </c>
      <c r="B31" s="35">
        <v>50</v>
      </c>
      <c r="C31" s="31"/>
      <c r="D31" s="35"/>
      <c r="E31" s="34" t="s">
        <v>56</v>
      </c>
    </row>
    <row r="32" spans="1:5" ht="16.5" thickBot="1" thickTop="1">
      <c r="A32" s="34"/>
      <c r="B32" s="35"/>
      <c r="C32" s="35"/>
      <c r="D32" s="35"/>
      <c r="E32" s="34"/>
    </row>
    <row r="33" spans="1:5" ht="16.5" thickBot="1" thickTop="1">
      <c r="A33" s="34" t="s">
        <v>57</v>
      </c>
      <c r="B33" s="35">
        <v>400</v>
      </c>
      <c r="C33" s="35"/>
      <c r="D33" s="35"/>
      <c r="E33" s="34" t="s">
        <v>58</v>
      </c>
    </row>
    <row r="34" spans="1:5" ht="16.5" thickBot="1" thickTop="1">
      <c r="A34" s="34" t="s">
        <v>59</v>
      </c>
      <c r="B34" s="35">
        <v>300</v>
      </c>
      <c r="C34" s="35"/>
      <c r="D34" s="35"/>
      <c r="E34" s="34" t="s">
        <v>60</v>
      </c>
    </row>
    <row r="35" spans="1:5" ht="16.5" thickBot="1" thickTop="1">
      <c r="A35" s="34" t="s">
        <v>61</v>
      </c>
      <c r="B35" s="41">
        <v>80</v>
      </c>
      <c r="C35" s="35"/>
      <c r="D35" s="35"/>
      <c r="E35" s="34" t="s">
        <v>62</v>
      </c>
    </row>
    <row r="36" spans="1:5" ht="16.5" thickBot="1" thickTop="1">
      <c r="A36" s="34" t="s">
        <v>43</v>
      </c>
      <c r="B36" s="35">
        <v>600</v>
      </c>
      <c r="C36" s="35"/>
      <c r="D36" s="35"/>
      <c r="E36" s="34" t="s">
        <v>63</v>
      </c>
    </row>
    <row r="37" spans="1:5" ht="16.5" thickBot="1" thickTop="1">
      <c r="A37" s="34" t="s">
        <v>64</v>
      </c>
      <c r="B37" s="35">
        <v>900</v>
      </c>
      <c r="C37" s="35"/>
      <c r="D37" s="35"/>
      <c r="E37" s="34" t="s">
        <v>65</v>
      </c>
    </row>
    <row r="38" spans="1:5" ht="16.5" thickBot="1" thickTop="1">
      <c r="A38" s="34" t="s">
        <v>66</v>
      </c>
      <c r="B38" s="35">
        <v>400</v>
      </c>
      <c r="C38" s="35"/>
      <c r="D38" s="35"/>
      <c r="E38" s="34"/>
    </row>
    <row r="39" spans="1:5" ht="16.5" thickBot="1" thickTop="1">
      <c r="A39" s="36" t="s">
        <v>9</v>
      </c>
      <c r="B39" s="37">
        <f>SUM(B20:B38)</f>
        <v>16023.71</v>
      </c>
      <c r="C39" s="37">
        <f>SUM(C20:C38)</f>
        <v>9393.71</v>
      </c>
      <c r="D39" s="37"/>
      <c r="E39" s="36"/>
    </row>
    <row r="40" spans="1:5" ht="16.5" thickBot="1" thickTop="1">
      <c r="A40" s="34"/>
      <c r="B40" s="34"/>
      <c r="C40" s="34"/>
      <c r="D40" s="34"/>
      <c r="E40" s="34"/>
    </row>
    <row r="41" spans="1:5" ht="21.75" thickBot="1" thickTop="1">
      <c r="A41" s="42" t="s">
        <v>10</v>
      </c>
      <c r="B41" s="43">
        <f>B16-B39</f>
        <v>-15523.71</v>
      </c>
      <c r="C41" s="43">
        <f>(C16-C39)</f>
        <v>-9393.71</v>
      </c>
      <c r="D41" s="44"/>
      <c r="E41" s="44"/>
    </row>
    <row r="42" ht="15.75" thickTop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E33" sqref="E33"/>
    </sheetView>
  </sheetViews>
  <sheetFormatPr defaultColWidth="9.140625" defaultRowHeight="15"/>
  <cols>
    <col min="1" max="1" width="47.140625" style="0" bestFit="1" customWidth="1"/>
    <col min="2" max="4" width="10.57421875" style="0" bestFit="1" customWidth="1"/>
    <col min="5" max="5" width="69.57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399</v>
      </c>
      <c r="B3" s="3"/>
      <c r="C3" s="3"/>
      <c r="D3" s="3"/>
      <c r="E3" s="3"/>
    </row>
    <row r="4" spans="1:5" ht="15">
      <c r="A4" s="3" t="s">
        <v>400</v>
      </c>
      <c r="B4" s="3"/>
      <c r="C4" s="3"/>
      <c r="D4" s="3"/>
      <c r="E4" s="3"/>
    </row>
    <row r="6" spans="1:3" ht="21">
      <c r="A6" s="7" t="s">
        <v>1</v>
      </c>
      <c r="C6" s="161"/>
    </row>
    <row r="7" spans="1:5" ht="15">
      <c r="A7" s="6" t="s">
        <v>2</v>
      </c>
      <c r="B7" s="6" t="s">
        <v>3</v>
      </c>
      <c r="C7" s="162" t="s">
        <v>4</v>
      </c>
      <c r="D7" s="6" t="s">
        <v>6</v>
      </c>
      <c r="E7" s="6" t="s">
        <v>5</v>
      </c>
    </row>
    <row r="8" spans="1:5" ht="15">
      <c r="A8" s="10" t="s">
        <v>299</v>
      </c>
      <c r="B8" s="163">
        <v>1980.9</v>
      </c>
      <c r="C8" s="164">
        <v>1980.9</v>
      </c>
      <c r="D8" s="63">
        <f>C8-B8</f>
        <v>0</v>
      </c>
      <c r="E8" s="10"/>
    </row>
    <row r="9" spans="1:5" ht="15">
      <c r="A9" s="10" t="s">
        <v>401</v>
      </c>
      <c r="B9" s="63">
        <f>37.5*48</f>
        <v>1800</v>
      </c>
      <c r="C9" s="165"/>
      <c r="D9" s="63">
        <f aca="true" t="shared" si="0" ref="D9:D14">C9-B9</f>
        <v>-1800</v>
      </c>
      <c r="E9" s="10" t="s">
        <v>402</v>
      </c>
    </row>
    <row r="10" spans="1:5" ht="15">
      <c r="A10" s="10" t="s">
        <v>403</v>
      </c>
      <c r="B10" s="63">
        <v>1400</v>
      </c>
      <c r="C10" s="165"/>
      <c r="D10" s="63">
        <f>C10-B10</f>
        <v>-1400</v>
      </c>
      <c r="E10" s="10"/>
    </row>
    <row r="11" spans="1:5" ht="15">
      <c r="A11" s="10" t="s">
        <v>404</v>
      </c>
      <c r="B11" s="63">
        <v>175</v>
      </c>
      <c r="C11" s="165"/>
      <c r="D11" s="63">
        <f t="shared" si="0"/>
        <v>-175</v>
      </c>
      <c r="E11" s="10"/>
    </row>
    <row r="12" spans="1:5" ht="15">
      <c r="A12" s="10" t="s">
        <v>405</v>
      </c>
      <c r="B12" s="63">
        <v>175</v>
      </c>
      <c r="C12" s="165"/>
      <c r="D12" s="63">
        <f t="shared" si="0"/>
        <v>-175</v>
      </c>
      <c r="E12" s="10"/>
    </row>
    <row r="13" spans="1:5" ht="15">
      <c r="A13" s="10" t="s">
        <v>406</v>
      </c>
      <c r="B13" s="63">
        <v>175</v>
      </c>
      <c r="C13" s="165"/>
      <c r="D13" s="63">
        <f>C13-B13</f>
        <v>-175</v>
      </c>
      <c r="E13" s="10"/>
    </row>
    <row r="14" spans="1:5" ht="15">
      <c r="A14" s="10"/>
      <c r="B14" s="63"/>
      <c r="C14" s="165"/>
      <c r="D14" s="63">
        <f t="shared" si="0"/>
        <v>0</v>
      </c>
      <c r="E14" s="10"/>
    </row>
    <row r="15" spans="1:5" ht="15">
      <c r="A15" s="5" t="s">
        <v>7</v>
      </c>
      <c r="B15" s="68">
        <f>SUM(B8:B14)</f>
        <v>5705.9</v>
      </c>
      <c r="C15" s="166">
        <f>SUM(C8:C14)</f>
        <v>1980.9</v>
      </c>
      <c r="D15" s="68">
        <f>SUM(D8:D14)</f>
        <v>-3725</v>
      </c>
      <c r="E15" s="5"/>
    </row>
    <row r="16" spans="1:5" ht="15">
      <c r="A16" s="21"/>
      <c r="B16" s="21"/>
      <c r="C16" s="21"/>
      <c r="D16" s="21"/>
      <c r="E16" s="21"/>
    </row>
    <row r="17" spans="1:5" ht="21">
      <c r="A17" s="2" t="s">
        <v>8</v>
      </c>
      <c r="B17" s="12"/>
      <c r="C17" s="167"/>
      <c r="D17" s="12"/>
      <c r="E17" s="12"/>
    </row>
    <row r="18" spans="1:5" ht="15">
      <c r="A18" s="1" t="s">
        <v>2</v>
      </c>
      <c r="B18" s="1" t="s">
        <v>3</v>
      </c>
      <c r="C18" s="168" t="s">
        <v>4</v>
      </c>
      <c r="D18" s="1" t="s">
        <v>6</v>
      </c>
      <c r="E18" s="1" t="s">
        <v>5</v>
      </c>
    </row>
    <row r="19" spans="1:5" ht="15">
      <c r="A19" s="169" t="s">
        <v>407</v>
      </c>
      <c r="B19" s="63">
        <v>850</v>
      </c>
      <c r="C19" s="164"/>
      <c r="D19" s="63">
        <f aca="true" t="shared" si="1" ref="D19:D28">C19-B19</f>
        <v>-850</v>
      </c>
      <c r="E19" s="10"/>
    </row>
    <row r="20" spans="1:5" ht="15">
      <c r="A20" s="10" t="s">
        <v>408</v>
      </c>
      <c r="B20" s="63">
        <v>350</v>
      </c>
      <c r="C20" s="164"/>
      <c r="D20" s="63">
        <f t="shared" si="1"/>
        <v>-350</v>
      </c>
      <c r="E20" s="10"/>
    </row>
    <row r="21" spans="1:5" ht="15">
      <c r="A21" s="169" t="s">
        <v>409</v>
      </c>
      <c r="B21" s="63">
        <v>2781</v>
      </c>
      <c r="C21" s="164"/>
      <c r="D21" s="63">
        <f t="shared" si="1"/>
        <v>-2781</v>
      </c>
      <c r="E21" s="10"/>
    </row>
    <row r="22" spans="1:5" ht="15">
      <c r="A22" s="169" t="s">
        <v>410</v>
      </c>
      <c r="B22" s="63">
        <v>875</v>
      </c>
      <c r="C22" s="164"/>
      <c r="D22" s="63">
        <f t="shared" si="1"/>
        <v>-875</v>
      </c>
      <c r="E22" s="10"/>
    </row>
    <row r="23" spans="1:5" ht="15">
      <c r="A23" s="10" t="s">
        <v>411</v>
      </c>
      <c r="B23" s="63">
        <v>150</v>
      </c>
      <c r="C23" s="165"/>
      <c r="D23" s="63">
        <f t="shared" si="1"/>
        <v>-150</v>
      </c>
      <c r="E23" s="10"/>
    </row>
    <row r="24" spans="1:5" ht="15">
      <c r="A24" s="10" t="s">
        <v>412</v>
      </c>
      <c r="B24" s="63">
        <v>17.5</v>
      </c>
      <c r="C24" s="165"/>
      <c r="D24" s="63">
        <f t="shared" si="1"/>
        <v>-17.5</v>
      </c>
      <c r="E24" s="10"/>
    </row>
    <row r="25" spans="1:5" ht="15">
      <c r="A25" s="10" t="s">
        <v>413</v>
      </c>
      <c r="B25" s="63">
        <v>250</v>
      </c>
      <c r="C25" s="165"/>
      <c r="D25" s="63">
        <f t="shared" si="1"/>
        <v>-250</v>
      </c>
      <c r="E25" s="10"/>
    </row>
    <row r="26" spans="1:5" ht="15">
      <c r="A26" s="169" t="s">
        <v>414</v>
      </c>
      <c r="B26" s="63">
        <v>50</v>
      </c>
      <c r="C26" s="165"/>
      <c r="D26" s="63">
        <f t="shared" si="1"/>
        <v>-50</v>
      </c>
      <c r="E26" s="10"/>
    </row>
    <row r="27" spans="1:5" ht="15">
      <c r="A27" s="170" t="s">
        <v>415</v>
      </c>
      <c r="B27" s="63">
        <v>75</v>
      </c>
      <c r="C27" s="165"/>
      <c r="D27" s="63">
        <f t="shared" si="1"/>
        <v>-75</v>
      </c>
      <c r="E27" s="21"/>
    </row>
    <row r="28" spans="1:5" ht="15">
      <c r="A28" s="170" t="s">
        <v>416</v>
      </c>
      <c r="B28" s="63">
        <v>297.14</v>
      </c>
      <c r="C28" s="165"/>
      <c r="D28" s="63">
        <f t="shared" si="1"/>
        <v>-297.14</v>
      </c>
      <c r="E28" s="21"/>
    </row>
    <row r="29" spans="1:5" ht="15">
      <c r="A29" s="5" t="s">
        <v>9</v>
      </c>
      <c r="B29" s="68">
        <f>SUM(B19:B28)</f>
        <v>5695.64</v>
      </c>
      <c r="C29" s="166">
        <f>SUM(C19:C25)</f>
        <v>0</v>
      </c>
      <c r="D29" s="68">
        <f>SUM(D19:D25)</f>
        <v>-5273.5</v>
      </c>
      <c r="E29" s="5"/>
    </row>
    <row r="30" spans="1:5" ht="15">
      <c r="A30" s="10"/>
      <c r="B30" s="10"/>
      <c r="C30" s="21"/>
      <c r="D30" s="10"/>
      <c r="E30" s="10"/>
    </row>
    <row r="31" spans="1:5" ht="21">
      <c r="A31" s="13" t="s">
        <v>10</v>
      </c>
      <c r="B31" s="69">
        <f>B15-B29</f>
        <v>10.259999999999309</v>
      </c>
      <c r="C31" s="171">
        <f>C15-C29</f>
        <v>1980.9</v>
      </c>
      <c r="D31" s="4"/>
      <c r="E31" s="4"/>
    </row>
  </sheetData>
  <sheetProtection/>
  <hyperlinks>
    <hyperlink ref="A19" location="'Wine and Cheese'!A1" display="Wine and Cheese Events"/>
    <hyperlink ref="A21" location="'Departmental Retreat'!A1" display="Departmental Retreat"/>
    <hyperlink ref="A22" location="'Funding Journals'!A1" display="Funding Journals"/>
    <hyperlink ref="A26" location="'Office Supplies'!A1" display="Office Supplies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A1" sqref="A1:E34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4" width="9.00390625" style="0" bestFit="1" customWidth="1"/>
    <col min="5" max="5" width="28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417</v>
      </c>
      <c r="B3" s="3"/>
      <c r="C3" s="3"/>
      <c r="D3" s="3"/>
      <c r="E3" s="3"/>
    </row>
    <row r="4" spans="1:5" ht="15">
      <c r="A4" s="17">
        <v>41556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418</v>
      </c>
      <c r="B8" s="63">
        <v>80</v>
      </c>
      <c r="C8" s="63">
        <v>273.1</v>
      </c>
      <c r="D8" s="63">
        <f>C8-B8</f>
        <v>193.10000000000002</v>
      </c>
      <c r="E8" s="10"/>
    </row>
    <row r="9" spans="1:5" ht="15">
      <c r="A9" s="10" t="s">
        <v>299</v>
      </c>
      <c r="B9" s="63">
        <v>450</v>
      </c>
      <c r="C9" s="63">
        <v>601.2</v>
      </c>
      <c r="D9" s="63">
        <f aca="true" t="shared" si="0" ref="D9:D15">C9-B9</f>
        <v>151.20000000000005</v>
      </c>
      <c r="E9" s="10" t="s">
        <v>419</v>
      </c>
    </row>
    <row r="10" spans="1:5" ht="15">
      <c r="A10" s="172" t="s">
        <v>420</v>
      </c>
      <c r="B10" s="63">
        <v>200</v>
      </c>
      <c r="C10" s="63"/>
      <c r="D10" s="63">
        <f t="shared" si="0"/>
        <v>-200</v>
      </c>
      <c r="E10" s="10"/>
    </row>
    <row r="11" spans="1:5" ht="15">
      <c r="A11" s="10" t="s">
        <v>421</v>
      </c>
      <c r="B11" s="63">
        <v>200</v>
      </c>
      <c r="C11" s="63"/>
      <c r="D11" s="63">
        <f t="shared" si="0"/>
        <v>-200</v>
      </c>
      <c r="E11" s="10"/>
    </row>
    <row r="12" spans="1:5" ht="15">
      <c r="A12" s="10" t="s">
        <v>422</v>
      </c>
      <c r="B12" s="63">
        <v>200</v>
      </c>
      <c r="C12" s="63"/>
      <c r="D12" s="63">
        <f t="shared" si="0"/>
        <v>-200</v>
      </c>
      <c r="E12" s="10"/>
    </row>
    <row r="13" spans="1:5" ht="15">
      <c r="A13" s="10"/>
      <c r="B13" s="63"/>
      <c r="C13" s="63"/>
      <c r="D13" s="63">
        <f t="shared" si="0"/>
        <v>0</v>
      </c>
      <c r="E13" s="10"/>
    </row>
    <row r="14" spans="1:5" ht="15">
      <c r="A14" s="10"/>
      <c r="B14" s="63"/>
      <c r="C14" s="63"/>
      <c r="D14" s="63">
        <f t="shared" si="0"/>
        <v>0</v>
      </c>
      <c r="E14" s="10"/>
    </row>
    <row r="15" spans="1:5" ht="15">
      <c r="A15" s="10"/>
      <c r="B15" s="63"/>
      <c r="C15" s="63"/>
      <c r="D15" s="63">
        <f t="shared" si="0"/>
        <v>0</v>
      </c>
      <c r="E15" s="10"/>
    </row>
    <row r="16" spans="1:5" ht="15">
      <c r="A16" s="5" t="s">
        <v>7</v>
      </c>
      <c r="B16" s="68">
        <f>SUM(B8:B15)</f>
        <v>1130</v>
      </c>
      <c r="C16" s="68">
        <f>SUM(C8:C15)</f>
        <v>874.3000000000001</v>
      </c>
      <c r="D16" s="68">
        <f>SUM(D8:D15)</f>
        <v>-255.69999999999993</v>
      </c>
      <c r="E16" s="5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418</v>
      </c>
      <c r="B20" s="63">
        <v>140</v>
      </c>
      <c r="C20" s="63">
        <v>109.12</v>
      </c>
      <c r="D20" s="63">
        <f>C20-B20</f>
        <v>-30.879999999999995</v>
      </c>
      <c r="E20" s="10"/>
    </row>
    <row r="21" spans="1:5" ht="15">
      <c r="A21" s="10" t="s">
        <v>420</v>
      </c>
      <c r="B21" s="63">
        <v>110</v>
      </c>
      <c r="C21" s="63"/>
      <c r="D21" s="63">
        <f aca="true" t="shared" si="1" ref="D21:D26">C21-B21</f>
        <v>-110</v>
      </c>
      <c r="E21" s="10"/>
    </row>
    <row r="22" spans="1:5" ht="15">
      <c r="A22" s="10" t="s">
        <v>423</v>
      </c>
      <c r="B22" s="63">
        <v>30</v>
      </c>
      <c r="C22" s="63">
        <v>23.9</v>
      </c>
      <c r="D22" s="63">
        <f t="shared" si="1"/>
        <v>-6.100000000000001</v>
      </c>
      <c r="E22" s="10"/>
    </row>
    <row r="23" spans="1:5" ht="15">
      <c r="A23" s="10" t="s">
        <v>424</v>
      </c>
      <c r="B23" s="63">
        <v>50</v>
      </c>
      <c r="C23" s="63">
        <v>6</v>
      </c>
      <c r="D23" s="63">
        <f t="shared" si="1"/>
        <v>-44</v>
      </c>
      <c r="E23" s="10"/>
    </row>
    <row r="24" spans="1:5" ht="15">
      <c r="A24" s="10" t="s">
        <v>425</v>
      </c>
      <c r="B24" s="63">
        <v>15</v>
      </c>
      <c r="C24" s="63">
        <v>0</v>
      </c>
      <c r="D24" s="63">
        <f t="shared" si="1"/>
        <v>-15</v>
      </c>
      <c r="E24" s="10"/>
    </row>
    <row r="25" spans="1:5" ht="15">
      <c r="A25" s="10" t="s">
        <v>426</v>
      </c>
      <c r="B25" s="63">
        <v>25</v>
      </c>
      <c r="C25" s="63">
        <v>25</v>
      </c>
      <c r="D25" s="63">
        <f t="shared" si="1"/>
        <v>0</v>
      </c>
      <c r="E25" s="10"/>
    </row>
    <row r="26" spans="1:5" ht="15">
      <c r="A26" s="10" t="s">
        <v>427</v>
      </c>
      <c r="B26" s="63">
        <v>200</v>
      </c>
      <c r="C26" s="63"/>
      <c r="D26" s="63">
        <f t="shared" si="1"/>
        <v>-200</v>
      </c>
      <c r="E26" s="10"/>
    </row>
    <row r="27" spans="1:5" ht="15">
      <c r="A27" s="10" t="s">
        <v>421</v>
      </c>
      <c r="B27" s="63">
        <v>110</v>
      </c>
      <c r="C27" s="63"/>
      <c r="D27" s="63">
        <f>C27-B27</f>
        <v>-110</v>
      </c>
      <c r="E27" s="10"/>
    </row>
    <row r="28" spans="1:5" ht="15">
      <c r="A28" s="10" t="s">
        <v>422</v>
      </c>
      <c r="B28" s="63">
        <v>110</v>
      </c>
      <c r="C28" s="63"/>
      <c r="D28" s="63">
        <f>C28-B28</f>
        <v>-110</v>
      </c>
      <c r="E28" s="10"/>
    </row>
    <row r="29" spans="1:5" ht="15">
      <c r="A29" s="12" t="s">
        <v>428</v>
      </c>
      <c r="B29" s="163">
        <v>200</v>
      </c>
      <c r="C29" s="10"/>
      <c r="D29" s="163">
        <f>C29-B29</f>
        <v>-200</v>
      </c>
      <c r="E29" s="10"/>
    </row>
    <row r="30" spans="1:5" ht="15">
      <c r="A30" s="12" t="s">
        <v>429</v>
      </c>
      <c r="B30" s="163">
        <v>150</v>
      </c>
      <c r="C30" s="10"/>
      <c r="D30" s="163">
        <f>C30-B30</f>
        <v>-150</v>
      </c>
      <c r="E30" s="10"/>
    </row>
    <row r="32" spans="1:5" ht="15">
      <c r="A32" s="5" t="s">
        <v>9</v>
      </c>
      <c r="B32" s="68">
        <f>SUM(B20:B27)</f>
        <v>680</v>
      </c>
      <c r="C32" s="68">
        <f>SUM(C20:C27)</f>
        <v>164.02</v>
      </c>
      <c r="D32" s="68">
        <f>SUM(D20:D27)</f>
        <v>-515.98</v>
      </c>
      <c r="E32" s="5"/>
    </row>
    <row r="33" spans="1:5" ht="15">
      <c r="A33" s="10"/>
      <c r="B33" s="10"/>
      <c r="C33" s="10"/>
      <c r="D33" s="10"/>
      <c r="E33" s="10"/>
    </row>
    <row r="34" spans="1:5" ht="21">
      <c r="A34" s="13" t="s">
        <v>10</v>
      </c>
      <c r="B34" s="69">
        <f>B16-B32</f>
        <v>450</v>
      </c>
      <c r="C34" s="69">
        <f>C16-C32</f>
        <v>710.2800000000001</v>
      </c>
      <c r="D34" s="4"/>
      <c r="E34" s="4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B1">
      <selection activeCell="A1" sqref="A1:F89"/>
    </sheetView>
  </sheetViews>
  <sheetFormatPr defaultColWidth="9.140625" defaultRowHeight="15"/>
  <cols>
    <col min="1" max="1" width="68.28125" style="0" bestFit="1" customWidth="1"/>
    <col min="2" max="2" width="11.57421875" style="0" bestFit="1" customWidth="1"/>
    <col min="3" max="4" width="10.57421875" style="0" bestFit="1" customWidth="1"/>
    <col min="5" max="5" width="108.00390625" style="0" bestFit="1" customWidth="1"/>
    <col min="6" max="6" width="64.8515625" style="0" bestFit="1" customWidth="1"/>
  </cols>
  <sheetData>
    <row r="1" spans="1:6" ht="26.25">
      <c r="A1" s="173"/>
      <c r="B1" s="174"/>
      <c r="C1" s="174"/>
      <c r="D1" s="174"/>
      <c r="E1" s="174"/>
      <c r="F1" s="174"/>
    </row>
    <row r="2" spans="1:6" ht="26.25">
      <c r="A2" s="175" t="s">
        <v>430</v>
      </c>
      <c r="B2" s="174"/>
      <c r="C2" s="174"/>
      <c r="D2" s="174"/>
      <c r="E2" s="174"/>
      <c r="F2" s="174"/>
    </row>
    <row r="3" spans="1:6" ht="15">
      <c r="A3" s="174" t="s">
        <v>431</v>
      </c>
      <c r="B3" s="174"/>
      <c r="C3" s="174"/>
      <c r="D3" s="174"/>
      <c r="E3" s="174"/>
      <c r="F3" s="174"/>
    </row>
    <row r="4" spans="1:6" ht="15">
      <c r="A4" s="176" t="s">
        <v>432</v>
      </c>
      <c r="B4" s="174"/>
      <c r="C4" s="174"/>
      <c r="D4" s="174"/>
      <c r="E4" s="174"/>
      <c r="F4" s="174"/>
    </row>
    <row r="5" spans="1:6" ht="15">
      <c r="A5" s="10"/>
      <c r="B5" s="10"/>
      <c r="C5" s="10"/>
      <c r="D5" s="177"/>
      <c r="E5" s="10"/>
      <c r="F5" s="10"/>
    </row>
    <row r="6" spans="1:6" ht="21">
      <c r="A6" s="7" t="s">
        <v>298</v>
      </c>
      <c r="B6" s="10"/>
      <c r="C6" s="10"/>
      <c r="D6" s="10"/>
      <c r="E6" s="10"/>
      <c r="F6" s="10"/>
    </row>
    <row r="7" spans="1:6" ht="15">
      <c r="A7" s="6" t="s">
        <v>2</v>
      </c>
      <c r="B7" s="6" t="s">
        <v>3</v>
      </c>
      <c r="C7" s="6" t="s">
        <v>4</v>
      </c>
      <c r="D7" s="6" t="s">
        <v>6</v>
      </c>
      <c r="E7" s="6" t="s">
        <v>433</v>
      </c>
      <c r="F7" s="6" t="s">
        <v>434</v>
      </c>
    </row>
    <row r="8" spans="1:6" ht="15">
      <c r="A8" s="178" t="s">
        <v>435</v>
      </c>
      <c r="B8" s="179">
        <v>1354.05</v>
      </c>
      <c r="C8" s="179">
        <v>1354.05</v>
      </c>
      <c r="D8" s="179">
        <f>C8-B8</f>
        <v>0</v>
      </c>
      <c r="E8" s="6" t="s">
        <v>436</v>
      </c>
      <c r="F8" s="6" t="s">
        <v>436</v>
      </c>
    </row>
    <row r="9" spans="1:6" ht="15">
      <c r="A9" s="178" t="s">
        <v>437</v>
      </c>
      <c r="B9" s="179">
        <v>83.46</v>
      </c>
      <c r="C9" s="179">
        <v>83.46</v>
      </c>
      <c r="D9" s="179">
        <f>C9-B9</f>
        <v>0</v>
      </c>
      <c r="E9" s="6" t="s">
        <v>438</v>
      </c>
      <c r="F9" s="6" t="s">
        <v>438</v>
      </c>
    </row>
    <row r="10" spans="1:6" ht="15">
      <c r="A10" s="180" t="s">
        <v>439</v>
      </c>
      <c r="B10" s="163">
        <v>3354.3</v>
      </c>
      <c r="C10" s="163">
        <v>3354.3</v>
      </c>
      <c r="D10" s="163">
        <f aca="true" t="shared" si="0" ref="D10:D37">C10-B10</f>
        <v>0</v>
      </c>
      <c r="E10" s="180" t="s">
        <v>440</v>
      </c>
      <c r="F10" s="12"/>
    </row>
    <row r="11" spans="1:6" ht="15">
      <c r="A11" s="180" t="s">
        <v>441</v>
      </c>
      <c r="B11" s="163">
        <v>695.59</v>
      </c>
      <c r="C11" s="163">
        <v>526.75</v>
      </c>
      <c r="D11" s="163">
        <f t="shared" si="0"/>
        <v>-168.84000000000003</v>
      </c>
      <c r="E11" s="12" t="s">
        <v>442</v>
      </c>
      <c r="F11" s="180" t="s">
        <v>443</v>
      </c>
    </row>
    <row r="12" spans="1:6" ht="15">
      <c r="A12" s="180" t="s">
        <v>444</v>
      </c>
      <c r="B12" s="163">
        <v>0</v>
      </c>
      <c r="C12" s="163">
        <v>0</v>
      </c>
      <c r="D12" s="163">
        <f t="shared" si="0"/>
        <v>0</v>
      </c>
      <c r="E12" s="180" t="s">
        <v>445</v>
      </c>
      <c r="F12" s="12"/>
    </row>
    <row r="13" spans="1:6" ht="15">
      <c r="A13" s="180" t="s">
        <v>446</v>
      </c>
      <c r="B13" s="163">
        <v>600</v>
      </c>
      <c r="C13" s="163">
        <v>0</v>
      </c>
      <c r="D13" s="163">
        <f t="shared" si="0"/>
        <v>-600</v>
      </c>
      <c r="E13" s="180" t="s">
        <v>447</v>
      </c>
      <c r="F13" s="12"/>
    </row>
    <row r="14" spans="1:6" ht="15">
      <c r="A14" s="78" t="s">
        <v>448</v>
      </c>
      <c r="B14" s="163">
        <v>1500</v>
      </c>
      <c r="C14" s="181">
        <v>0</v>
      </c>
      <c r="D14" s="163">
        <f t="shared" si="0"/>
        <v>-1500</v>
      </c>
      <c r="E14" s="78" t="s">
        <v>449</v>
      </c>
      <c r="F14" s="12"/>
    </row>
    <row r="15" spans="1:6" ht="15">
      <c r="A15" s="78" t="s">
        <v>450</v>
      </c>
      <c r="B15" s="163">
        <v>1000</v>
      </c>
      <c r="C15" s="181">
        <v>0</v>
      </c>
      <c r="D15" s="163">
        <f t="shared" si="0"/>
        <v>-1000</v>
      </c>
      <c r="E15" s="78" t="s">
        <v>449</v>
      </c>
      <c r="F15" s="12"/>
    </row>
    <row r="16" spans="1:6" ht="15">
      <c r="A16" s="180" t="s">
        <v>451</v>
      </c>
      <c r="B16" s="163">
        <v>160</v>
      </c>
      <c r="C16" s="163">
        <v>200</v>
      </c>
      <c r="D16" s="163">
        <f t="shared" si="0"/>
        <v>40</v>
      </c>
      <c r="E16" s="182" t="s">
        <v>452</v>
      </c>
      <c r="F16" s="12" t="s">
        <v>453</v>
      </c>
    </row>
    <row r="17" spans="1:6" ht="15">
      <c r="A17" s="180" t="s">
        <v>454</v>
      </c>
      <c r="B17" s="163">
        <v>80</v>
      </c>
      <c r="C17" s="181">
        <v>0</v>
      </c>
      <c r="D17" s="163">
        <f t="shared" si="0"/>
        <v>-80</v>
      </c>
      <c r="E17" s="180" t="s">
        <v>455</v>
      </c>
      <c r="F17" s="12"/>
    </row>
    <row r="18" spans="1:6" ht="15">
      <c r="A18" s="180" t="s">
        <v>456</v>
      </c>
      <c r="B18" s="163">
        <v>120</v>
      </c>
      <c r="C18" s="163">
        <v>0</v>
      </c>
      <c r="D18" s="163">
        <f t="shared" si="0"/>
        <v>-120</v>
      </c>
      <c r="E18" s="180" t="s">
        <v>457</v>
      </c>
      <c r="F18" s="12"/>
    </row>
    <row r="19" spans="1:6" ht="15">
      <c r="A19" s="180" t="s">
        <v>458</v>
      </c>
      <c r="B19" s="163">
        <v>120</v>
      </c>
      <c r="C19" s="163">
        <v>0</v>
      </c>
      <c r="D19" s="163">
        <f t="shared" si="0"/>
        <v>-120</v>
      </c>
      <c r="E19" s="180" t="s">
        <v>459</v>
      </c>
      <c r="F19" s="12"/>
    </row>
    <row r="20" spans="1:6" ht="15">
      <c r="A20" s="180" t="s">
        <v>460</v>
      </c>
      <c r="B20" s="163">
        <v>80</v>
      </c>
      <c r="C20" s="163">
        <v>0</v>
      </c>
      <c r="D20" s="163">
        <f t="shared" si="0"/>
        <v>-80</v>
      </c>
      <c r="E20" s="180" t="s">
        <v>461</v>
      </c>
      <c r="F20" s="12"/>
    </row>
    <row r="21" spans="1:6" ht="15">
      <c r="A21" s="180" t="s">
        <v>462</v>
      </c>
      <c r="B21" s="163">
        <v>120</v>
      </c>
      <c r="C21" s="163">
        <v>0</v>
      </c>
      <c r="D21" s="163">
        <f t="shared" si="0"/>
        <v>-120</v>
      </c>
      <c r="E21" s="180" t="s">
        <v>463</v>
      </c>
      <c r="F21" s="12"/>
    </row>
    <row r="22" spans="1:6" ht="15">
      <c r="A22" s="180" t="s">
        <v>464</v>
      </c>
      <c r="B22" s="163">
        <v>300</v>
      </c>
      <c r="C22" s="181">
        <v>372</v>
      </c>
      <c r="D22" s="163">
        <f t="shared" si="0"/>
        <v>72</v>
      </c>
      <c r="E22" s="180" t="s">
        <v>465</v>
      </c>
      <c r="F22" s="12" t="s">
        <v>466</v>
      </c>
    </row>
    <row r="23" spans="1:6" ht="15">
      <c r="A23" s="180" t="s">
        <v>467</v>
      </c>
      <c r="B23" s="163">
        <v>1000</v>
      </c>
      <c r="C23" s="181">
        <v>0</v>
      </c>
      <c r="D23" s="163">
        <f t="shared" si="0"/>
        <v>-1000</v>
      </c>
      <c r="E23" s="180" t="s">
        <v>468</v>
      </c>
      <c r="F23" s="12"/>
    </row>
    <row r="24" spans="1:6" ht="15">
      <c r="A24" s="180" t="s">
        <v>469</v>
      </c>
      <c r="B24" s="163">
        <v>500</v>
      </c>
      <c r="C24" s="163">
        <v>0</v>
      </c>
      <c r="D24" s="163">
        <f t="shared" si="0"/>
        <v>-500</v>
      </c>
      <c r="E24" s="183" t="s">
        <v>470</v>
      </c>
      <c r="F24" s="12"/>
    </row>
    <row r="25" spans="1:6" ht="15">
      <c r="A25" s="180" t="s">
        <v>471</v>
      </c>
      <c r="B25" s="163">
        <v>0</v>
      </c>
      <c r="C25" s="163">
        <v>0</v>
      </c>
      <c r="D25" s="163">
        <f t="shared" si="0"/>
        <v>0</v>
      </c>
      <c r="E25" s="183" t="s">
        <v>472</v>
      </c>
      <c r="F25" s="12"/>
    </row>
    <row r="26" spans="1:6" ht="15">
      <c r="A26" s="180" t="s">
        <v>473</v>
      </c>
      <c r="B26" s="163">
        <v>0</v>
      </c>
      <c r="C26" s="163">
        <v>0</v>
      </c>
      <c r="D26" s="163">
        <f t="shared" si="0"/>
        <v>0</v>
      </c>
      <c r="E26" s="183" t="s">
        <v>474</v>
      </c>
      <c r="F26" s="12"/>
    </row>
    <row r="27" spans="1:6" ht="15">
      <c r="A27" s="180" t="s">
        <v>475</v>
      </c>
      <c r="B27" s="163">
        <v>0</v>
      </c>
      <c r="C27" s="163">
        <v>0</v>
      </c>
      <c r="D27" s="163">
        <f t="shared" si="0"/>
        <v>0</v>
      </c>
      <c r="E27" s="183" t="s">
        <v>476</v>
      </c>
      <c r="F27" s="12"/>
    </row>
    <row r="28" spans="1:6" ht="15">
      <c r="A28" s="180" t="s">
        <v>477</v>
      </c>
      <c r="B28" s="181">
        <v>0</v>
      </c>
      <c r="C28" s="163">
        <v>0</v>
      </c>
      <c r="D28" s="163">
        <f t="shared" si="0"/>
        <v>0</v>
      </c>
      <c r="E28" s="183" t="s">
        <v>478</v>
      </c>
      <c r="F28" s="12"/>
    </row>
    <row r="29" spans="1:6" ht="15">
      <c r="A29" s="180" t="s">
        <v>479</v>
      </c>
      <c r="B29" s="163">
        <v>400</v>
      </c>
      <c r="C29" s="163">
        <v>0</v>
      </c>
      <c r="D29" s="163">
        <f t="shared" si="0"/>
        <v>-400</v>
      </c>
      <c r="E29" s="180" t="s">
        <v>480</v>
      </c>
      <c r="F29" s="12"/>
    </row>
    <row r="30" spans="1:6" ht="15">
      <c r="A30" s="180" t="s">
        <v>481</v>
      </c>
      <c r="B30" s="163">
        <v>400</v>
      </c>
      <c r="C30" s="163">
        <v>0</v>
      </c>
      <c r="D30" s="163">
        <f t="shared" si="0"/>
        <v>-400</v>
      </c>
      <c r="E30" s="180" t="s">
        <v>480</v>
      </c>
      <c r="F30" s="12"/>
    </row>
    <row r="31" spans="1:6" ht="15">
      <c r="A31" s="180" t="s">
        <v>482</v>
      </c>
      <c r="B31" s="184">
        <v>100</v>
      </c>
      <c r="C31" s="184">
        <v>0</v>
      </c>
      <c r="D31" s="163">
        <f t="shared" si="0"/>
        <v>-100</v>
      </c>
      <c r="E31" s="183" t="s">
        <v>483</v>
      </c>
      <c r="F31" s="12"/>
    </row>
    <row r="32" spans="1:6" ht="15">
      <c r="A32" s="185" t="s">
        <v>484</v>
      </c>
      <c r="B32" s="163">
        <v>200</v>
      </c>
      <c r="C32" s="163">
        <v>0</v>
      </c>
      <c r="D32" s="163">
        <f t="shared" si="0"/>
        <v>-200</v>
      </c>
      <c r="E32" s="185" t="s">
        <v>485</v>
      </c>
      <c r="F32" s="185"/>
    </row>
    <row r="33" spans="1:6" ht="15">
      <c r="A33" s="185" t="s">
        <v>486</v>
      </c>
      <c r="B33" s="163">
        <v>125</v>
      </c>
      <c r="C33" s="163">
        <v>0</v>
      </c>
      <c r="D33" s="163">
        <f t="shared" si="0"/>
        <v>-125</v>
      </c>
      <c r="E33" s="185" t="s">
        <v>487</v>
      </c>
      <c r="F33" s="185"/>
    </row>
    <row r="34" spans="1:6" ht="15">
      <c r="A34" s="185" t="s">
        <v>488</v>
      </c>
      <c r="B34" s="163">
        <v>100</v>
      </c>
      <c r="C34" s="163">
        <v>0</v>
      </c>
      <c r="D34" s="163">
        <f t="shared" si="0"/>
        <v>-100</v>
      </c>
      <c r="E34" s="185" t="s">
        <v>489</v>
      </c>
      <c r="F34" s="185"/>
    </row>
    <row r="35" spans="1:6" ht="15">
      <c r="A35" s="12" t="s">
        <v>490</v>
      </c>
      <c r="B35" s="163">
        <v>300</v>
      </c>
      <c r="C35" s="163">
        <v>0</v>
      </c>
      <c r="D35" s="163">
        <f t="shared" si="0"/>
        <v>-300</v>
      </c>
      <c r="E35" s="12" t="s">
        <v>491</v>
      </c>
      <c r="F35" s="12"/>
    </row>
    <row r="36" spans="1:6" ht="15">
      <c r="A36" s="12" t="s">
        <v>492</v>
      </c>
      <c r="B36" s="163">
        <v>200</v>
      </c>
      <c r="C36" s="163">
        <v>0</v>
      </c>
      <c r="D36" s="163">
        <f t="shared" si="0"/>
        <v>-200</v>
      </c>
      <c r="E36" s="12" t="s">
        <v>493</v>
      </c>
      <c r="F36" s="12"/>
    </row>
    <row r="37" spans="1:6" ht="15">
      <c r="A37" s="180" t="s">
        <v>494</v>
      </c>
      <c r="B37" s="163">
        <v>0</v>
      </c>
      <c r="C37" s="163">
        <v>0</v>
      </c>
      <c r="D37" s="163">
        <f t="shared" si="0"/>
        <v>0</v>
      </c>
      <c r="E37" s="183" t="s">
        <v>495</v>
      </c>
      <c r="F37" s="12"/>
    </row>
    <row r="38" spans="1:6" ht="15">
      <c r="A38" s="186" t="s">
        <v>7</v>
      </c>
      <c r="B38" s="68">
        <f>SUM(B10:B37)</f>
        <v>11454.89</v>
      </c>
      <c r="C38" s="68">
        <f>SUM(C10:C37)</f>
        <v>4453.05</v>
      </c>
      <c r="D38" s="68">
        <f>C38-B38</f>
        <v>-7001.839999999999</v>
      </c>
      <c r="E38" s="186"/>
      <c r="F38" s="5"/>
    </row>
    <row r="39" spans="1:6" ht="15">
      <c r="A39" s="187"/>
      <c r="B39" s="187"/>
      <c r="C39" s="187"/>
      <c r="D39" s="187"/>
      <c r="E39" s="187"/>
      <c r="F39" s="10"/>
    </row>
    <row r="40" spans="1:6" ht="21">
      <c r="A40" s="188" t="s">
        <v>8</v>
      </c>
      <c r="B40" s="189"/>
      <c r="C40" s="189"/>
      <c r="D40" s="189"/>
      <c r="E40" s="189"/>
      <c r="F40" s="10"/>
    </row>
    <row r="41" spans="1:6" ht="15">
      <c r="A41" s="190" t="s">
        <v>2</v>
      </c>
      <c r="B41" s="190" t="s">
        <v>496</v>
      </c>
      <c r="C41" s="190" t="s">
        <v>4</v>
      </c>
      <c r="D41" s="190" t="s">
        <v>6</v>
      </c>
      <c r="E41" s="1" t="s">
        <v>497</v>
      </c>
      <c r="F41" s="191" t="s">
        <v>498</v>
      </c>
    </row>
    <row r="42" spans="1:6" ht="15">
      <c r="A42" s="180" t="s">
        <v>499</v>
      </c>
      <c r="B42" s="184">
        <v>15</v>
      </c>
      <c r="C42" s="184">
        <v>15</v>
      </c>
      <c r="D42" s="163">
        <f>C42-B42</f>
        <v>0</v>
      </c>
      <c r="E42" s="183" t="s">
        <v>500</v>
      </c>
      <c r="F42" s="12" t="s">
        <v>501</v>
      </c>
    </row>
    <row r="43" spans="1:6" ht="15">
      <c r="A43" s="180" t="s">
        <v>502</v>
      </c>
      <c r="B43" s="184">
        <v>30</v>
      </c>
      <c r="C43" s="184">
        <v>31.85</v>
      </c>
      <c r="D43" s="163">
        <f aca="true" t="shared" si="1" ref="D43:D86">C43-B43</f>
        <v>1.8500000000000014</v>
      </c>
      <c r="E43" s="183" t="s">
        <v>500</v>
      </c>
      <c r="F43" s="12" t="s">
        <v>503</v>
      </c>
    </row>
    <row r="44" spans="1:6" ht="15">
      <c r="A44" s="180" t="s">
        <v>504</v>
      </c>
      <c r="B44" s="184">
        <v>500</v>
      </c>
      <c r="C44" s="184">
        <v>500</v>
      </c>
      <c r="D44" s="163">
        <f t="shared" si="1"/>
        <v>0</v>
      </c>
      <c r="E44" s="183" t="s">
        <v>505</v>
      </c>
      <c r="F44" s="12" t="s">
        <v>506</v>
      </c>
    </row>
    <row r="45" spans="1:6" ht="15">
      <c r="A45" s="180" t="s">
        <v>507</v>
      </c>
      <c r="B45" s="184">
        <v>1000</v>
      </c>
      <c r="C45" s="184">
        <v>1000</v>
      </c>
      <c r="D45" s="163">
        <f t="shared" si="1"/>
        <v>0</v>
      </c>
      <c r="E45" s="183" t="s">
        <v>508</v>
      </c>
      <c r="F45" s="12" t="s">
        <v>509</v>
      </c>
    </row>
    <row r="46" spans="1:6" ht="15">
      <c r="A46" s="180" t="s">
        <v>510</v>
      </c>
      <c r="B46" s="184">
        <v>200</v>
      </c>
      <c r="C46" s="184">
        <v>0</v>
      </c>
      <c r="D46" s="163">
        <f t="shared" si="1"/>
        <v>-200</v>
      </c>
      <c r="E46" s="183" t="s">
        <v>511</v>
      </c>
      <c r="F46" s="12" t="s">
        <v>512</v>
      </c>
    </row>
    <row r="47" spans="1:6" ht="15">
      <c r="A47" s="180" t="s">
        <v>513</v>
      </c>
      <c r="B47" s="184">
        <v>75</v>
      </c>
      <c r="C47" s="184">
        <v>82</v>
      </c>
      <c r="D47" s="163">
        <f t="shared" si="1"/>
        <v>7</v>
      </c>
      <c r="E47" s="183" t="s">
        <v>514</v>
      </c>
      <c r="F47" s="12" t="s">
        <v>515</v>
      </c>
    </row>
    <row r="48" spans="1:6" ht="15">
      <c r="A48" s="180" t="s">
        <v>516</v>
      </c>
      <c r="B48" s="184">
        <v>200</v>
      </c>
      <c r="C48" s="184">
        <v>0</v>
      </c>
      <c r="D48" s="163">
        <f t="shared" si="1"/>
        <v>-200</v>
      </c>
      <c r="E48" s="183" t="s">
        <v>517</v>
      </c>
      <c r="F48" s="12"/>
    </row>
    <row r="49" spans="1:6" ht="15">
      <c r="A49" s="180" t="s">
        <v>518</v>
      </c>
      <c r="B49" s="184">
        <v>0</v>
      </c>
      <c r="C49" s="184">
        <v>0</v>
      </c>
      <c r="D49" s="163">
        <f t="shared" si="1"/>
        <v>0</v>
      </c>
      <c r="E49" s="183" t="s">
        <v>517</v>
      </c>
      <c r="F49" s="12"/>
    </row>
    <row r="50" spans="1:6" ht="15">
      <c r="A50" s="180" t="s">
        <v>519</v>
      </c>
      <c r="B50" s="184">
        <v>1200</v>
      </c>
      <c r="C50" s="184">
        <v>0</v>
      </c>
      <c r="D50" s="163">
        <f t="shared" si="1"/>
        <v>-1200</v>
      </c>
      <c r="E50" s="183" t="s">
        <v>520</v>
      </c>
      <c r="F50" s="12"/>
    </row>
    <row r="51" spans="1:6" ht="15">
      <c r="A51" s="180" t="s">
        <v>521</v>
      </c>
      <c r="B51" s="184">
        <v>1050</v>
      </c>
      <c r="C51" s="184">
        <v>0</v>
      </c>
      <c r="D51" s="163">
        <f t="shared" si="1"/>
        <v>-1050</v>
      </c>
      <c r="E51" s="183" t="s">
        <v>520</v>
      </c>
      <c r="F51" s="12"/>
    </row>
    <row r="52" spans="1:6" ht="15">
      <c r="A52" s="180" t="s">
        <v>522</v>
      </c>
      <c r="B52" s="184">
        <v>200</v>
      </c>
      <c r="C52" s="184">
        <v>0</v>
      </c>
      <c r="D52" s="163">
        <f t="shared" si="1"/>
        <v>-200</v>
      </c>
      <c r="E52" s="183" t="s">
        <v>523</v>
      </c>
      <c r="F52" s="12"/>
    </row>
    <row r="53" spans="1:6" ht="15">
      <c r="A53" s="180" t="s">
        <v>524</v>
      </c>
      <c r="B53" s="184">
        <v>300</v>
      </c>
      <c r="C53" s="184">
        <v>0</v>
      </c>
      <c r="D53" s="163">
        <f t="shared" si="1"/>
        <v>-300</v>
      </c>
      <c r="E53" s="183" t="s">
        <v>525</v>
      </c>
      <c r="F53" s="12"/>
    </row>
    <row r="54" spans="1:6" ht="15">
      <c r="A54" s="180" t="s">
        <v>526</v>
      </c>
      <c r="B54" s="184">
        <v>200</v>
      </c>
      <c r="C54" s="184">
        <v>0</v>
      </c>
      <c r="D54" s="163">
        <f t="shared" si="1"/>
        <v>-200</v>
      </c>
      <c r="E54" s="183" t="s">
        <v>523</v>
      </c>
      <c r="F54" s="12"/>
    </row>
    <row r="55" spans="1:6" ht="15">
      <c r="A55" s="180" t="s">
        <v>527</v>
      </c>
      <c r="B55" s="184">
        <v>300</v>
      </c>
      <c r="C55" s="184">
        <v>0</v>
      </c>
      <c r="D55" s="163">
        <f t="shared" si="1"/>
        <v>-300</v>
      </c>
      <c r="E55" s="183" t="s">
        <v>525</v>
      </c>
      <c r="F55" s="12"/>
    </row>
    <row r="56" spans="1:6" ht="15">
      <c r="A56" s="180" t="s">
        <v>528</v>
      </c>
      <c r="B56" s="184">
        <v>50</v>
      </c>
      <c r="C56" s="184">
        <v>0</v>
      </c>
      <c r="D56" s="163">
        <f t="shared" si="1"/>
        <v>-50</v>
      </c>
      <c r="E56" s="183" t="s">
        <v>529</v>
      </c>
      <c r="F56" s="12"/>
    </row>
    <row r="57" spans="1:6" ht="15">
      <c r="A57" s="180" t="s">
        <v>530</v>
      </c>
      <c r="B57" s="184">
        <v>150</v>
      </c>
      <c r="C57" s="184">
        <v>0</v>
      </c>
      <c r="D57" s="163">
        <f t="shared" si="1"/>
        <v>-150</v>
      </c>
      <c r="E57" s="183" t="s">
        <v>531</v>
      </c>
      <c r="F57" s="12"/>
    </row>
    <row r="58" spans="1:6" ht="15">
      <c r="A58" s="180" t="s">
        <v>532</v>
      </c>
      <c r="B58" s="184">
        <v>50</v>
      </c>
      <c r="C58" s="184">
        <v>0</v>
      </c>
      <c r="D58" s="163">
        <f t="shared" si="1"/>
        <v>-50</v>
      </c>
      <c r="E58" s="183" t="s">
        <v>529</v>
      </c>
      <c r="F58" s="12"/>
    </row>
    <row r="59" spans="1:6" ht="15">
      <c r="A59" s="180" t="s">
        <v>533</v>
      </c>
      <c r="B59" s="184">
        <v>150</v>
      </c>
      <c r="C59" s="184">
        <v>0</v>
      </c>
      <c r="D59" s="163">
        <f t="shared" si="1"/>
        <v>-150</v>
      </c>
      <c r="E59" s="183" t="s">
        <v>531</v>
      </c>
      <c r="F59" s="12"/>
    </row>
    <row r="60" spans="1:6" ht="15">
      <c r="A60" s="180" t="s">
        <v>534</v>
      </c>
      <c r="B60" s="184">
        <v>150</v>
      </c>
      <c r="C60" s="184">
        <v>0</v>
      </c>
      <c r="D60" s="163">
        <f t="shared" si="1"/>
        <v>-150</v>
      </c>
      <c r="E60" s="183" t="s">
        <v>535</v>
      </c>
      <c r="F60" s="12"/>
    </row>
    <row r="61" spans="1:6" ht="15">
      <c r="A61" s="180" t="s">
        <v>536</v>
      </c>
      <c r="B61" s="184">
        <v>50</v>
      </c>
      <c r="C61" s="184">
        <v>0</v>
      </c>
      <c r="D61" s="163">
        <f t="shared" si="1"/>
        <v>-50</v>
      </c>
      <c r="E61" s="183" t="s">
        <v>537</v>
      </c>
      <c r="F61" s="12"/>
    </row>
    <row r="62" spans="1:6" ht="15">
      <c r="A62" s="180" t="s">
        <v>538</v>
      </c>
      <c r="B62" s="184">
        <v>100</v>
      </c>
      <c r="C62" s="184">
        <v>0</v>
      </c>
      <c r="D62" s="163">
        <f t="shared" si="1"/>
        <v>-100</v>
      </c>
      <c r="E62" s="183" t="s">
        <v>539</v>
      </c>
      <c r="F62" s="12"/>
    </row>
    <row r="63" spans="1:6" ht="15">
      <c r="A63" s="180" t="s">
        <v>540</v>
      </c>
      <c r="B63" s="184">
        <v>75</v>
      </c>
      <c r="C63" s="184">
        <v>0</v>
      </c>
      <c r="D63" s="163">
        <f t="shared" si="1"/>
        <v>-75</v>
      </c>
      <c r="E63" s="183" t="s">
        <v>541</v>
      </c>
      <c r="F63" s="12"/>
    </row>
    <row r="64" spans="1:6" ht="15">
      <c r="A64" s="180" t="s">
        <v>542</v>
      </c>
      <c r="B64" s="184">
        <v>75</v>
      </c>
      <c r="C64" s="184">
        <v>0</v>
      </c>
      <c r="D64" s="163">
        <f t="shared" si="1"/>
        <v>-75</v>
      </c>
      <c r="E64" s="183" t="s">
        <v>541</v>
      </c>
      <c r="F64" s="12"/>
    </row>
    <row r="65" spans="1:6" ht="15">
      <c r="A65" s="180" t="s">
        <v>543</v>
      </c>
      <c r="B65" s="184">
        <v>200</v>
      </c>
      <c r="C65" s="184">
        <v>0</v>
      </c>
      <c r="D65" s="163">
        <f t="shared" si="1"/>
        <v>-200</v>
      </c>
      <c r="E65" s="183" t="s">
        <v>544</v>
      </c>
      <c r="F65" s="12"/>
    </row>
    <row r="66" spans="1:6" ht="15">
      <c r="A66" s="180" t="s">
        <v>545</v>
      </c>
      <c r="B66" s="184">
        <v>200</v>
      </c>
      <c r="C66" s="184">
        <v>0</v>
      </c>
      <c r="D66" s="163">
        <f t="shared" si="1"/>
        <v>-200</v>
      </c>
      <c r="E66" s="183" t="s">
        <v>546</v>
      </c>
      <c r="F66" s="12"/>
    </row>
    <row r="67" spans="1:6" ht="15">
      <c r="A67" s="180" t="s">
        <v>547</v>
      </c>
      <c r="B67" s="184">
        <v>100</v>
      </c>
      <c r="C67" s="184">
        <v>0</v>
      </c>
      <c r="D67" s="163">
        <f t="shared" si="1"/>
        <v>-100</v>
      </c>
      <c r="E67" s="183" t="s">
        <v>548</v>
      </c>
      <c r="F67" s="12"/>
    </row>
    <row r="68" spans="1:6" ht="15">
      <c r="A68" s="180" t="s">
        <v>549</v>
      </c>
      <c r="B68" s="184">
        <v>500</v>
      </c>
      <c r="C68" s="184">
        <v>0</v>
      </c>
      <c r="D68" s="163">
        <f t="shared" si="1"/>
        <v>-500</v>
      </c>
      <c r="E68" s="183" t="s">
        <v>550</v>
      </c>
      <c r="F68" s="12"/>
    </row>
    <row r="69" spans="1:6" ht="15">
      <c r="A69" s="180" t="s">
        <v>551</v>
      </c>
      <c r="B69" s="184">
        <v>500</v>
      </c>
      <c r="C69" s="184">
        <v>0</v>
      </c>
      <c r="D69" s="163">
        <f t="shared" si="1"/>
        <v>-500</v>
      </c>
      <c r="E69" s="183" t="s">
        <v>552</v>
      </c>
      <c r="F69" s="12"/>
    </row>
    <row r="70" spans="1:6" ht="15">
      <c r="A70" s="180" t="s">
        <v>553</v>
      </c>
      <c r="B70" s="184">
        <v>500</v>
      </c>
      <c r="C70" s="184">
        <v>0</v>
      </c>
      <c r="D70" s="163">
        <f t="shared" si="1"/>
        <v>-500</v>
      </c>
      <c r="E70" s="183" t="s">
        <v>554</v>
      </c>
      <c r="F70" s="12"/>
    </row>
    <row r="71" spans="1:6" ht="15">
      <c r="A71" s="180" t="s">
        <v>555</v>
      </c>
      <c r="B71" s="184">
        <v>0</v>
      </c>
      <c r="C71" s="184">
        <v>0</v>
      </c>
      <c r="D71" s="163">
        <f t="shared" si="1"/>
        <v>0</v>
      </c>
      <c r="E71" s="180" t="s">
        <v>556</v>
      </c>
      <c r="F71" s="12"/>
    </row>
    <row r="72" spans="1:6" ht="15">
      <c r="A72" s="180" t="s">
        <v>557</v>
      </c>
      <c r="B72" s="184">
        <v>75</v>
      </c>
      <c r="C72" s="184">
        <v>0</v>
      </c>
      <c r="D72" s="163">
        <f t="shared" si="1"/>
        <v>-75</v>
      </c>
      <c r="E72" s="180" t="s">
        <v>558</v>
      </c>
      <c r="F72" s="12"/>
    </row>
    <row r="73" spans="1:6" ht="15">
      <c r="A73" s="180" t="s">
        <v>559</v>
      </c>
      <c r="B73" s="184">
        <v>75</v>
      </c>
      <c r="C73" s="184">
        <v>0</v>
      </c>
      <c r="D73" s="163">
        <f t="shared" si="1"/>
        <v>-75</v>
      </c>
      <c r="E73" s="180" t="s">
        <v>560</v>
      </c>
      <c r="F73" s="12"/>
    </row>
    <row r="74" spans="1:6" ht="15">
      <c r="A74" s="180" t="s">
        <v>561</v>
      </c>
      <c r="B74" s="184">
        <v>0</v>
      </c>
      <c r="C74" s="184">
        <v>0</v>
      </c>
      <c r="D74" s="163">
        <f t="shared" si="1"/>
        <v>0</v>
      </c>
      <c r="E74" s="180" t="s">
        <v>562</v>
      </c>
      <c r="F74" s="12"/>
    </row>
    <row r="75" spans="1:6" ht="15">
      <c r="A75" s="180" t="s">
        <v>563</v>
      </c>
      <c r="B75" s="184">
        <v>75</v>
      </c>
      <c r="C75" s="184">
        <v>0</v>
      </c>
      <c r="D75" s="163">
        <f t="shared" si="1"/>
        <v>-75</v>
      </c>
      <c r="E75" s="180" t="s">
        <v>564</v>
      </c>
      <c r="F75" s="12"/>
    </row>
    <row r="76" spans="1:6" ht="15">
      <c r="A76" s="180" t="s">
        <v>565</v>
      </c>
      <c r="B76" s="184">
        <v>100</v>
      </c>
      <c r="C76" s="184">
        <v>0</v>
      </c>
      <c r="D76" s="163">
        <f t="shared" si="1"/>
        <v>-100</v>
      </c>
      <c r="E76" s="180" t="s">
        <v>566</v>
      </c>
      <c r="F76" s="12"/>
    </row>
    <row r="77" spans="1:6" ht="15">
      <c r="A77" s="180" t="s">
        <v>567</v>
      </c>
      <c r="B77" s="184">
        <v>100</v>
      </c>
      <c r="C77" s="184">
        <v>0</v>
      </c>
      <c r="D77" s="163">
        <f t="shared" si="1"/>
        <v>-100</v>
      </c>
      <c r="E77" s="183" t="s">
        <v>568</v>
      </c>
      <c r="F77" s="12"/>
    </row>
    <row r="78" spans="1:6" ht="15">
      <c r="A78" s="180" t="s">
        <v>569</v>
      </c>
      <c r="B78" s="184">
        <v>300</v>
      </c>
      <c r="C78" s="184">
        <v>0</v>
      </c>
      <c r="D78" s="163">
        <f t="shared" si="1"/>
        <v>-300</v>
      </c>
      <c r="E78" s="183" t="s">
        <v>570</v>
      </c>
      <c r="F78" s="12"/>
    </row>
    <row r="79" spans="1:6" ht="15">
      <c r="A79" s="180" t="s">
        <v>571</v>
      </c>
      <c r="B79" s="184">
        <v>100</v>
      </c>
      <c r="C79" s="184">
        <v>0</v>
      </c>
      <c r="D79" s="163">
        <f t="shared" si="1"/>
        <v>-100</v>
      </c>
      <c r="E79" s="183" t="s">
        <v>572</v>
      </c>
      <c r="F79" s="12"/>
    </row>
    <row r="80" spans="1:6" ht="15">
      <c r="A80" s="118" t="s">
        <v>573</v>
      </c>
      <c r="B80" s="184">
        <v>100</v>
      </c>
      <c r="C80" s="184">
        <v>0</v>
      </c>
      <c r="D80" s="163">
        <f t="shared" si="1"/>
        <v>-100</v>
      </c>
      <c r="E80" s="183" t="s">
        <v>574</v>
      </c>
      <c r="F80" s="12"/>
    </row>
    <row r="81" spans="1:6" ht="15">
      <c r="A81" s="180" t="s">
        <v>575</v>
      </c>
      <c r="B81" s="184">
        <v>50</v>
      </c>
      <c r="C81" s="184">
        <v>0</v>
      </c>
      <c r="D81" s="163">
        <f t="shared" si="1"/>
        <v>-50</v>
      </c>
      <c r="E81" s="183" t="s">
        <v>576</v>
      </c>
      <c r="F81" s="12"/>
    </row>
    <row r="82" spans="1:6" ht="15">
      <c r="A82" s="180" t="s">
        <v>577</v>
      </c>
      <c r="B82" s="184">
        <v>600</v>
      </c>
      <c r="C82" s="184">
        <v>0</v>
      </c>
      <c r="D82" s="163">
        <f t="shared" si="1"/>
        <v>-600</v>
      </c>
      <c r="E82" s="183" t="s">
        <v>578</v>
      </c>
      <c r="F82" s="12"/>
    </row>
    <row r="83" spans="1:6" ht="15">
      <c r="A83" s="180" t="s">
        <v>579</v>
      </c>
      <c r="B83" s="184">
        <v>50</v>
      </c>
      <c r="C83" s="184">
        <v>0</v>
      </c>
      <c r="D83" s="163">
        <f t="shared" si="1"/>
        <v>-50</v>
      </c>
      <c r="E83" s="183" t="s">
        <v>580</v>
      </c>
      <c r="F83" s="12"/>
    </row>
    <row r="84" spans="1:6" ht="15">
      <c r="A84" s="180" t="s">
        <v>581</v>
      </c>
      <c r="B84" s="184">
        <v>500</v>
      </c>
      <c r="C84" s="184">
        <v>0</v>
      </c>
      <c r="D84" s="163">
        <f t="shared" si="1"/>
        <v>-500</v>
      </c>
      <c r="E84" s="183" t="s">
        <v>582</v>
      </c>
      <c r="F84" s="12"/>
    </row>
    <row r="85" spans="1:6" ht="15">
      <c r="A85" s="180" t="s">
        <v>583</v>
      </c>
      <c r="B85" s="163">
        <v>695.59</v>
      </c>
      <c r="C85" s="163">
        <v>526.75</v>
      </c>
      <c r="D85" s="163">
        <f t="shared" si="1"/>
        <v>-168.84000000000003</v>
      </c>
      <c r="E85" s="12" t="s">
        <v>584</v>
      </c>
      <c r="F85" s="180" t="s">
        <v>585</v>
      </c>
    </row>
    <row r="86" spans="1:6" ht="15">
      <c r="A86" s="180" t="s">
        <v>586</v>
      </c>
      <c r="B86" s="184">
        <v>503.15</v>
      </c>
      <c r="C86" s="184">
        <v>503.15</v>
      </c>
      <c r="D86" s="163">
        <f t="shared" si="1"/>
        <v>0</v>
      </c>
      <c r="E86" s="183" t="s">
        <v>587</v>
      </c>
      <c r="F86" s="12"/>
    </row>
    <row r="87" spans="1:6" ht="15">
      <c r="A87" s="5" t="s">
        <v>9</v>
      </c>
      <c r="B87" s="157">
        <f>SUM(B42:B86)</f>
        <v>11443.74</v>
      </c>
      <c r="C87" s="157">
        <f>SUM(C42:C86)</f>
        <v>2658.75</v>
      </c>
      <c r="D87" s="157">
        <f>C87-B87</f>
        <v>-8784.99</v>
      </c>
      <c r="E87" s="5"/>
      <c r="F87" s="5"/>
    </row>
    <row r="88" spans="1:6" ht="15">
      <c r="A88" s="10"/>
      <c r="B88" s="10"/>
      <c r="C88" s="10"/>
      <c r="D88" s="10"/>
      <c r="E88" s="10"/>
      <c r="F88" s="10"/>
    </row>
    <row r="89" spans="1:6" ht="21">
      <c r="A89" s="13" t="s">
        <v>10</v>
      </c>
      <c r="B89" s="192">
        <f>B38-B87</f>
        <v>11.149999999999636</v>
      </c>
      <c r="C89" s="192">
        <f>C38-C87</f>
        <v>1794.3000000000002</v>
      </c>
      <c r="D89" s="193" t="s">
        <v>588</v>
      </c>
      <c r="E89" s="4"/>
      <c r="F89" s="4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F19" sqref="F19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3" width="6.57421875" style="0" bestFit="1" customWidth="1"/>
    <col min="4" max="4" width="8.7109375" style="0" bestFit="1" customWidth="1"/>
    <col min="5" max="5" width="12.28125" style="0" bestFit="1" customWidth="1"/>
  </cols>
  <sheetData>
    <row r="1" spans="1:5" ht="26.25">
      <c r="A1" s="8" t="s">
        <v>589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590</v>
      </c>
      <c r="B3" s="3"/>
      <c r="C3" s="3"/>
      <c r="D3" s="3"/>
      <c r="E3" s="3"/>
    </row>
    <row r="4" spans="1:5" ht="15">
      <c r="A4" s="3" t="s">
        <v>591</v>
      </c>
      <c r="B4" s="3"/>
      <c r="C4" s="3"/>
      <c r="D4" s="3"/>
      <c r="E4" s="3"/>
    </row>
    <row r="6" ht="21">
      <c r="A6" s="7" t="s">
        <v>298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592</v>
      </c>
      <c r="B8" s="74">
        <v>500</v>
      </c>
      <c r="C8" s="74"/>
      <c r="D8" s="74"/>
      <c r="E8" s="10"/>
    </row>
    <row r="9" spans="1:5" ht="15">
      <c r="A9" s="10" t="s">
        <v>247</v>
      </c>
      <c r="B9" s="74">
        <v>241.54</v>
      </c>
      <c r="C9" s="74"/>
      <c r="D9" s="74"/>
      <c r="E9" s="194"/>
    </row>
    <row r="10" spans="1:4" ht="15">
      <c r="A10" s="10" t="s">
        <v>593</v>
      </c>
      <c r="B10" s="74">
        <v>100</v>
      </c>
      <c r="C10" s="74"/>
      <c r="D10" s="74"/>
    </row>
    <row r="11" spans="1:5" ht="15">
      <c r="A11" s="10" t="s">
        <v>594</v>
      </c>
      <c r="B11" s="74">
        <v>100</v>
      </c>
      <c r="C11" s="74"/>
      <c r="D11" s="74"/>
      <c r="E11" s="10"/>
    </row>
    <row r="12" spans="1:5" ht="15">
      <c r="A12" s="10"/>
      <c r="B12" s="74"/>
      <c r="C12" s="74"/>
      <c r="D12" s="74"/>
      <c r="E12" s="10"/>
    </row>
    <row r="13" spans="1:5" ht="15">
      <c r="A13" s="195" t="s">
        <v>595</v>
      </c>
      <c r="B13" s="74"/>
      <c r="C13" s="74"/>
      <c r="D13" s="74"/>
      <c r="E13" s="10"/>
    </row>
    <row r="14" spans="1:5" ht="15">
      <c r="A14" s="196" t="s">
        <v>596</v>
      </c>
      <c r="B14" s="74">
        <v>600</v>
      </c>
      <c r="C14" s="74"/>
      <c r="D14" s="74"/>
      <c r="E14" s="10"/>
    </row>
    <row r="15" spans="1:5" ht="15">
      <c r="A15" s="196" t="s">
        <v>597</v>
      </c>
      <c r="B15" s="197">
        <v>150</v>
      </c>
      <c r="C15" s="198"/>
      <c r="D15" s="74"/>
      <c r="E15" s="195"/>
    </row>
    <row r="16" spans="1:5" ht="15">
      <c r="A16" s="107"/>
      <c r="B16" s="74"/>
      <c r="C16" s="74"/>
      <c r="D16" s="74"/>
      <c r="E16" s="10"/>
    </row>
    <row r="17" spans="1:5" ht="15">
      <c r="A17" s="195" t="s">
        <v>598</v>
      </c>
      <c r="B17" s="74"/>
      <c r="C17" s="74"/>
      <c r="D17" s="74"/>
      <c r="E17" s="10"/>
    </row>
    <row r="18" spans="1:5" ht="15">
      <c r="A18" s="82" t="s">
        <v>599</v>
      </c>
      <c r="B18" s="74">
        <v>300</v>
      </c>
      <c r="C18" s="74"/>
      <c r="D18" s="74"/>
      <c r="E18" s="10"/>
    </row>
    <row r="19" spans="1:5" ht="15">
      <c r="A19" s="10"/>
      <c r="B19" s="74"/>
      <c r="C19" s="74"/>
      <c r="D19" s="74"/>
      <c r="E19" s="10"/>
    </row>
    <row r="20" spans="1:5" ht="15">
      <c r="A20" s="10"/>
      <c r="B20" s="74"/>
      <c r="C20" s="74"/>
      <c r="D20" s="74"/>
      <c r="E20" s="10"/>
    </row>
    <row r="21" spans="1:5" ht="15">
      <c r="A21" s="10"/>
      <c r="B21" s="74"/>
      <c r="C21" s="74"/>
      <c r="D21" s="74"/>
      <c r="E21" s="10"/>
    </row>
    <row r="22" spans="1:5" ht="15">
      <c r="A22" s="5" t="s">
        <v>7</v>
      </c>
      <c r="B22" s="157">
        <f>SUM(B8:B21)</f>
        <v>1991.54</v>
      </c>
      <c r="C22" s="157"/>
      <c r="D22" s="157"/>
      <c r="E22" s="5"/>
    </row>
    <row r="23" spans="1:5" ht="15">
      <c r="A23" s="21"/>
      <c r="B23" s="21"/>
      <c r="C23" s="21"/>
      <c r="D23" s="21"/>
      <c r="E23" s="21"/>
    </row>
    <row r="24" spans="1:5" ht="21">
      <c r="A24" s="2" t="s">
        <v>8</v>
      </c>
      <c r="B24" s="12"/>
      <c r="C24" s="12"/>
      <c r="D24" s="12"/>
      <c r="E24" s="12"/>
    </row>
    <row r="25" spans="1:5" ht="15">
      <c r="A25" s="1" t="s">
        <v>2</v>
      </c>
      <c r="B25" s="1" t="s">
        <v>3</v>
      </c>
      <c r="C25" s="1" t="s">
        <v>4</v>
      </c>
      <c r="D25" s="1" t="s">
        <v>6</v>
      </c>
      <c r="E25" s="1" t="s">
        <v>600</v>
      </c>
    </row>
    <row r="26" spans="1:5" ht="15">
      <c r="A26" s="82" t="s">
        <v>601</v>
      </c>
      <c r="B26" s="74">
        <v>67</v>
      </c>
      <c r="C26" s="74"/>
      <c r="D26" s="74"/>
      <c r="E26" s="10"/>
    </row>
    <row r="27" spans="1:5" ht="15">
      <c r="A27" s="196" t="s">
        <v>602</v>
      </c>
      <c r="B27" s="95">
        <v>200</v>
      </c>
      <c r="C27" s="95"/>
      <c r="D27" s="74"/>
      <c r="E27" s="10"/>
    </row>
    <row r="28" spans="1:5" ht="15">
      <c r="A28" s="196" t="s">
        <v>603</v>
      </c>
      <c r="B28" s="74">
        <v>200</v>
      </c>
      <c r="C28" s="74"/>
      <c r="D28" s="74"/>
      <c r="E28" s="10"/>
    </row>
    <row r="29" spans="1:5" ht="15">
      <c r="A29" s="118" t="s">
        <v>604</v>
      </c>
      <c r="B29" s="199">
        <v>150</v>
      </c>
      <c r="C29" s="199"/>
      <c r="D29" s="200"/>
      <c r="E29" s="201"/>
    </row>
    <row r="30" spans="1:5" ht="15">
      <c r="A30" s="202" t="s">
        <v>605</v>
      </c>
      <c r="B30" s="203">
        <v>15</v>
      </c>
      <c r="C30" s="204"/>
      <c r="D30" s="200"/>
      <c r="E30" s="205"/>
    </row>
    <row r="31" spans="1:5" ht="15">
      <c r="A31" s="206" t="s">
        <v>606</v>
      </c>
      <c r="B31" s="203">
        <v>10</v>
      </c>
      <c r="C31" s="204"/>
      <c r="D31" s="200"/>
      <c r="E31" s="207"/>
    </row>
    <row r="32" spans="1:5" ht="15">
      <c r="A32" s="207" t="s">
        <v>607</v>
      </c>
      <c r="B32" s="200">
        <v>10</v>
      </c>
      <c r="C32" s="200"/>
      <c r="D32" s="200"/>
      <c r="E32" s="207"/>
    </row>
    <row r="33" spans="1:5" ht="15">
      <c r="A33" s="71" t="s">
        <v>608</v>
      </c>
      <c r="B33" s="200">
        <v>10</v>
      </c>
      <c r="C33" s="200"/>
      <c r="D33" s="200"/>
      <c r="E33" s="207"/>
    </row>
    <row r="34" spans="1:5" ht="15">
      <c r="A34" s="71" t="s">
        <v>609</v>
      </c>
      <c r="B34" s="200">
        <v>400</v>
      </c>
      <c r="C34" s="200"/>
      <c r="D34" s="200"/>
      <c r="E34" s="207"/>
    </row>
    <row r="35" spans="1:5" ht="15">
      <c r="A35" s="71" t="s">
        <v>610</v>
      </c>
      <c r="B35" s="200">
        <v>50</v>
      </c>
      <c r="C35" s="200"/>
      <c r="D35" s="200"/>
      <c r="E35" s="207"/>
    </row>
    <row r="36" spans="1:5" ht="15">
      <c r="A36" s="71" t="s">
        <v>611</v>
      </c>
      <c r="B36" s="200">
        <v>25</v>
      </c>
      <c r="C36" s="200"/>
      <c r="D36" s="200"/>
      <c r="E36" s="207"/>
    </row>
    <row r="37" spans="1:5" ht="15">
      <c r="A37" s="71" t="s">
        <v>612</v>
      </c>
      <c r="B37" s="200">
        <v>25</v>
      </c>
      <c r="C37" s="200"/>
      <c r="D37" s="200"/>
      <c r="E37" s="207"/>
    </row>
    <row r="38" spans="1:5" ht="15">
      <c r="A38" s="71" t="s">
        <v>613</v>
      </c>
      <c r="B38" s="200">
        <v>25</v>
      </c>
      <c r="C38" s="200"/>
      <c r="D38" s="200"/>
      <c r="E38" s="207"/>
    </row>
    <row r="39" spans="1:5" ht="15">
      <c r="A39" s="207" t="s">
        <v>614</v>
      </c>
      <c r="B39" s="200">
        <v>180</v>
      </c>
      <c r="C39" s="200"/>
      <c r="D39" s="200"/>
      <c r="E39" s="207"/>
    </row>
    <row r="40" spans="1:5" ht="15">
      <c r="A40" s="71" t="s">
        <v>615</v>
      </c>
      <c r="B40" s="208">
        <v>100</v>
      </c>
      <c r="C40" s="209"/>
      <c r="D40" s="200"/>
      <c r="E40" s="207"/>
    </row>
    <row r="41" spans="1:5" ht="15">
      <c r="A41" s="210" t="s">
        <v>616</v>
      </c>
      <c r="B41" s="211">
        <f>SUM(B26:B38)</f>
        <v>1187</v>
      </c>
      <c r="C41" s="211"/>
      <c r="D41" s="211"/>
      <c r="E41" s="210"/>
    </row>
    <row r="42" spans="1:5" ht="15">
      <c r="A42" s="207"/>
      <c r="B42" s="207"/>
      <c r="C42" s="207"/>
      <c r="D42" s="207"/>
      <c r="E42" s="207"/>
    </row>
    <row r="43" spans="1:5" ht="21">
      <c r="A43" s="13" t="s">
        <v>10</v>
      </c>
      <c r="B43" s="212">
        <f>B22-B41</f>
        <v>804.54</v>
      </c>
      <c r="C43" s="213"/>
      <c r="D43" s="214"/>
      <c r="E43" s="214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29"/>
    </sheetView>
  </sheetViews>
  <sheetFormatPr defaultColWidth="9.140625" defaultRowHeight="15"/>
  <cols>
    <col min="1" max="1" width="72.00390625" style="0" bestFit="1" customWidth="1"/>
    <col min="2" max="2" width="9.57421875" style="0" bestFit="1" customWidth="1"/>
    <col min="3" max="4" width="9.00390625" style="0" bestFit="1" customWidth="1"/>
    <col min="5" max="5" width="56.1406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617</v>
      </c>
      <c r="B3" s="3"/>
      <c r="C3" s="3"/>
      <c r="D3" s="3"/>
      <c r="E3" s="3"/>
    </row>
    <row r="4" spans="1:5" ht="15">
      <c r="A4" s="3" t="s">
        <v>618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619</v>
      </c>
      <c r="B8" s="23">
        <v>500</v>
      </c>
      <c r="C8" s="23">
        <v>500</v>
      </c>
      <c r="D8" s="23">
        <f aca="true" t="shared" si="0" ref="D8:D13">C8-B8</f>
        <v>0</v>
      </c>
      <c r="E8" s="207" t="s">
        <v>620</v>
      </c>
    </row>
    <row r="9" spans="1:5" ht="15">
      <c r="A9" s="207" t="s">
        <v>621</v>
      </c>
      <c r="B9" s="23">
        <v>117.17</v>
      </c>
      <c r="C9" s="23">
        <v>117.17</v>
      </c>
      <c r="D9" s="23">
        <f t="shared" si="0"/>
        <v>0</v>
      </c>
      <c r="E9" s="207" t="s">
        <v>622</v>
      </c>
    </row>
    <row r="10" spans="1:5" ht="15">
      <c r="A10" s="207" t="s">
        <v>623</v>
      </c>
      <c r="B10" s="23">
        <v>100</v>
      </c>
      <c r="C10" s="23">
        <v>0</v>
      </c>
      <c r="D10" s="23">
        <f t="shared" si="0"/>
        <v>-100</v>
      </c>
      <c r="E10" s="207"/>
    </row>
    <row r="11" spans="1:5" ht="15">
      <c r="A11" s="21" t="s">
        <v>624</v>
      </c>
      <c r="B11" s="165">
        <v>100</v>
      </c>
      <c r="C11" s="165">
        <v>0</v>
      </c>
      <c r="D11" s="165">
        <f t="shared" si="0"/>
        <v>-100</v>
      </c>
      <c r="E11" s="21"/>
    </row>
    <row r="12" spans="1:5" ht="15">
      <c r="A12" s="21" t="s">
        <v>625</v>
      </c>
      <c r="B12" s="165">
        <v>50</v>
      </c>
      <c r="C12" s="165">
        <v>0</v>
      </c>
      <c r="D12" s="165">
        <f t="shared" si="0"/>
        <v>-50</v>
      </c>
      <c r="E12" s="21"/>
    </row>
    <row r="13" spans="1:5" ht="15">
      <c r="A13" s="207" t="s">
        <v>626</v>
      </c>
      <c r="B13" s="23">
        <v>100</v>
      </c>
      <c r="C13" s="23">
        <v>0</v>
      </c>
      <c r="D13" s="23">
        <f t="shared" si="0"/>
        <v>-100</v>
      </c>
      <c r="E13" s="207"/>
    </row>
    <row r="14" spans="1:5" ht="15">
      <c r="A14" s="210" t="s">
        <v>7</v>
      </c>
      <c r="B14" s="19">
        <f>SUM(B8:B13)</f>
        <v>967.17</v>
      </c>
      <c r="C14" s="19">
        <f>SUM(C8:C13)</f>
        <v>617.17</v>
      </c>
      <c r="D14" s="19">
        <f>SUM(D8:D13)</f>
        <v>-350</v>
      </c>
      <c r="E14" s="210"/>
    </row>
    <row r="15" spans="1:5" ht="15">
      <c r="A15" s="21"/>
      <c r="B15" s="21"/>
      <c r="C15" s="21"/>
      <c r="D15" s="21"/>
      <c r="E15" s="21"/>
    </row>
    <row r="16" spans="1:5" ht="21">
      <c r="A16" s="2" t="s">
        <v>8</v>
      </c>
      <c r="B16" s="206"/>
      <c r="C16" s="206"/>
      <c r="D16" s="206"/>
      <c r="E16" s="23"/>
    </row>
    <row r="17" spans="1:5" ht="15">
      <c r="A17" s="1" t="s">
        <v>2</v>
      </c>
      <c r="B17" s="1" t="s">
        <v>3</v>
      </c>
      <c r="C17" s="1" t="s">
        <v>4</v>
      </c>
      <c r="D17" s="1" t="s">
        <v>6</v>
      </c>
      <c r="E17" s="1" t="s">
        <v>5</v>
      </c>
    </row>
    <row r="18" spans="1:5" ht="15">
      <c r="A18" s="207" t="s">
        <v>627</v>
      </c>
      <c r="B18" s="23">
        <v>36.1</v>
      </c>
      <c r="C18" s="23">
        <v>36.1</v>
      </c>
      <c r="D18" s="23">
        <f aca="true" t="shared" si="1" ref="D18:D26">C18-B18</f>
        <v>0</v>
      </c>
      <c r="E18" s="207" t="s">
        <v>628</v>
      </c>
    </row>
    <row r="19" spans="1:5" ht="15">
      <c r="A19" s="207" t="s">
        <v>629</v>
      </c>
      <c r="B19" s="23">
        <v>100</v>
      </c>
      <c r="C19" s="23">
        <v>0</v>
      </c>
      <c r="D19" s="23">
        <f t="shared" si="1"/>
        <v>-100</v>
      </c>
      <c r="E19" s="207" t="s">
        <v>630</v>
      </c>
    </row>
    <row r="20" spans="1:5" ht="15">
      <c r="A20" s="207" t="s">
        <v>631</v>
      </c>
      <c r="B20" s="23">
        <v>210</v>
      </c>
      <c r="C20" s="23">
        <v>0</v>
      </c>
      <c r="D20" s="23">
        <f t="shared" si="1"/>
        <v>-210</v>
      </c>
      <c r="E20" s="207" t="s">
        <v>632</v>
      </c>
    </row>
    <row r="21" spans="1:5" ht="15">
      <c r="A21" s="207" t="s">
        <v>633</v>
      </c>
      <c r="B21" s="23">
        <v>120</v>
      </c>
      <c r="C21" s="23">
        <v>0</v>
      </c>
      <c r="D21" s="23">
        <f t="shared" si="1"/>
        <v>-120</v>
      </c>
      <c r="E21" s="207" t="s">
        <v>634</v>
      </c>
    </row>
    <row r="22" spans="1:5" ht="15">
      <c r="A22" s="207" t="s">
        <v>635</v>
      </c>
      <c r="B22" s="23">
        <v>50</v>
      </c>
      <c r="C22" s="23">
        <v>0</v>
      </c>
      <c r="D22" s="23">
        <f t="shared" si="1"/>
        <v>-50</v>
      </c>
      <c r="E22" s="207" t="s">
        <v>636</v>
      </c>
    </row>
    <row r="23" spans="1:5" ht="15">
      <c r="A23" s="207" t="s">
        <v>637</v>
      </c>
      <c r="B23" s="23">
        <v>15</v>
      </c>
      <c r="C23" s="23">
        <v>0</v>
      </c>
      <c r="D23" s="23">
        <f t="shared" si="1"/>
        <v>-15</v>
      </c>
      <c r="E23" s="207" t="s">
        <v>638</v>
      </c>
    </row>
    <row r="24" spans="1:5" ht="15">
      <c r="A24" s="207" t="s">
        <v>639</v>
      </c>
      <c r="B24" s="23">
        <v>15</v>
      </c>
      <c r="C24" s="23">
        <v>0</v>
      </c>
      <c r="D24" s="23">
        <f t="shared" si="1"/>
        <v>-15</v>
      </c>
      <c r="E24" s="207" t="s">
        <v>638</v>
      </c>
    </row>
    <row r="25" spans="1:5" ht="15">
      <c r="A25" s="207" t="s">
        <v>640</v>
      </c>
      <c r="B25" s="23">
        <v>50</v>
      </c>
      <c r="C25" s="23">
        <v>0</v>
      </c>
      <c r="D25" s="23">
        <f t="shared" si="1"/>
        <v>-50</v>
      </c>
      <c r="E25" s="207" t="s">
        <v>641</v>
      </c>
    </row>
    <row r="26" spans="1:5" ht="15">
      <c r="A26" s="207" t="s">
        <v>625</v>
      </c>
      <c r="B26" s="23">
        <v>10</v>
      </c>
      <c r="C26" s="23">
        <v>0</v>
      </c>
      <c r="D26" s="23">
        <f t="shared" si="1"/>
        <v>-10</v>
      </c>
      <c r="E26" s="207" t="s">
        <v>642</v>
      </c>
    </row>
    <row r="27" spans="1:5" ht="15">
      <c r="A27" s="210" t="s">
        <v>9</v>
      </c>
      <c r="B27" s="19">
        <f>SUM(B18:B26)</f>
        <v>606.1</v>
      </c>
      <c r="C27" s="19">
        <v>0</v>
      </c>
      <c r="D27" s="19">
        <f>SUM(D18:D26)</f>
        <v>-570</v>
      </c>
      <c r="E27" s="210"/>
    </row>
    <row r="28" spans="1:5" ht="15">
      <c r="A28" s="207"/>
      <c r="B28" s="207"/>
      <c r="C28" s="207"/>
      <c r="D28" s="207"/>
      <c r="E28" s="207"/>
    </row>
    <row r="29" spans="1:5" ht="21">
      <c r="A29" s="13" t="s">
        <v>10</v>
      </c>
      <c r="B29" s="26">
        <f>B14-B27</f>
        <v>361.06999999999994</v>
      </c>
      <c r="C29" s="215">
        <f>C14-C27</f>
        <v>617.17</v>
      </c>
      <c r="D29" s="214"/>
      <c r="E29" s="214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53"/>
    </sheetView>
  </sheetViews>
  <sheetFormatPr defaultColWidth="9.140625" defaultRowHeight="15"/>
  <cols>
    <col min="1" max="1" width="49.140625" style="0" bestFit="1" customWidth="1"/>
    <col min="2" max="2" width="10.57421875" style="0" bestFit="1" customWidth="1"/>
    <col min="3" max="3" width="9.00390625" style="0" bestFit="1" customWidth="1"/>
    <col min="4" max="4" width="10.57421875" style="0" bestFit="1" customWidth="1"/>
    <col min="5" max="5" width="12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643</v>
      </c>
      <c r="B3" s="3"/>
      <c r="C3" s="3"/>
      <c r="D3" s="3"/>
      <c r="E3" s="3"/>
    </row>
    <row r="4" spans="1:5" ht="15">
      <c r="A4" s="17">
        <v>41555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644</v>
      </c>
      <c r="B8" s="216">
        <v>38.57</v>
      </c>
      <c r="C8" s="216"/>
      <c r="D8" s="216">
        <f>C8-B8</f>
        <v>-38.57</v>
      </c>
      <c r="E8" s="207"/>
    </row>
    <row r="9" spans="1:5" ht="15">
      <c r="A9" s="207" t="s">
        <v>645</v>
      </c>
      <c r="B9" s="216">
        <v>2207.7</v>
      </c>
      <c r="C9" s="216"/>
      <c r="D9" s="216">
        <f aca="true" t="shared" si="0" ref="D9:D18">C9-B9</f>
        <v>-2207.7</v>
      </c>
      <c r="E9" s="207"/>
    </row>
    <row r="10" spans="1:5" ht="15">
      <c r="A10" s="207" t="s">
        <v>646</v>
      </c>
      <c r="B10" s="204">
        <v>159</v>
      </c>
      <c r="C10" s="216">
        <v>159</v>
      </c>
      <c r="D10" s="216">
        <f>C10-B10</f>
        <v>0</v>
      </c>
      <c r="E10" s="207"/>
    </row>
    <row r="11" spans="1:5" ht="15">
      <c r="A11" s="207" t="s">
        <v>647</v>
      </c>
      <c r="B11" s="204">
        <v>75</v>
      </c>
      <c r="C11" s="216"/>
      <c r="D11" s="216"/>
      <c r="E11" s="207"/>
    </row>
    <row r="12" spans="1:5" ht="15">
      <c r="A12" s="207" t="s">
        <v>648</v>
      </c>
      <c r="B12" s="216">
        <v>75</v>
      </c>
      <c r="C12" s="216"/>
      <c r="D12" s="216">
        <f>C12-B12</f>
        <v>-75</v>
      </c>
      <c r="E12" s="207"/>
    </row>
    <row r="13" spans="1:5" ht="15">
      <c r="A13" s="207" t="s">
        <v>649</v>
      </c>
      <c r="B13" s="216">
        <v>125</v>
      </c>
      <c r="C13" s="216"/>
      <c r="D13" s="216">
        <f t="shared" si="0"/>
        <v>-125</v>
      </c>
      <c r="E13" s="207"/>
    </row>
    <row r="14" spans="1:5" ht="15">
      <c r="A14" s="207" t="s">
        <v>650</v>
      </c>
      <c r="B14" s="216">
        <v>125</v>
      </c>
      <c r="C14" s="216"/>
      <c r="D14" s="216">
        <f t="shared" si="0"/>
        <v>-125</v>
      </c>
      <c r="E14" s="207"/>
    </row>
    <row r="15" spans="1:5" ht="15">
      <c r="A15" s="207"/>
      <c r="B15" s="216"/>
      <c r="C15" s="216"/>
      <c r="D15" s="216">
        <f t="shared" si="0"/>
        <v>0</v>
      </c>
      <c r="E15" s="207"/>
    </row>
    <row r="16" spans="1:5" ht="15">
      <c r="A16" s="207"/>
      <c r="B16" s="216"/>
      <c r="C16" s="216"/>
      <c r="D16" s="216">
        <f t="shared" si="0"/>
        <v>0</v>
      </c>
      <c r="E16" s="207"/>
    </row>
    <row r="17" spans="1:5" ht="15">
      <c r="A17" s="207"/>
      <c r="B17" s="216"/>
      <c r="C17" s="216"/>
      <c r="D17" s="216">
        <f t="shared" si="0"/>
        <v>0</v>
      </c>
      <c r="E17" s="207"/>
    </row>
    <row r="18" spans="1:5" ht="15">
      <c r="A18" s="207"/>
      <c r="B18" s="216"/>
      <c r="C18" s="216"/>
      <c r="D18" s="216">
        <f t="shared" si="0"/>
        <v>0</v>
      </c>
      <c r="E18" s="207"/>
    </row>
    <row r="19" spans="1:5" ht="15">
      <c r="A19" s="210" t="s">
        <v>7</v>
      </c>
      <c r="B19" s="217">
        <f>SUM(B8:B18)</f>
        <v>2805.27</v>
      </c>
      <c r="C19" s="217">
        <f>SUM(C8:C18)</f>
        <v>159</v>
      </c>
      <c r="D19" s="217">
        <f>SUM(D8:D18)</f>
        <v>-2571.27</v>
      </c>
      <c r="E19" s="210"/>
    </row>
    <row r="20" spans="1:5" ht="15">
      <c r="A20" s="21"/>
      <c r="B20" s="21"/>
      <c r="C20" s="21"/>
      <c r="D20" s="21"/>
      <c r="E20" s="21"/>
    </row>
    <row r="21" spans="1:5" ht="21">
      <c r="A21" s="2" t="s">
        <v>8</v>
      </c>
      <c r="B21" s="206"/>
      <c r="C21" s="206"/>
      <c r="D21" s="206"/>
      <c r="E21" s="206"/>
    </row>
    <row r="22" spans="1:5" ht="15">
      <c r="A22" s="1" t="s">
        <v>2</v>
      </c>
      <c r="B22" s="1" t="s">
        <v>3</v>
      </c>
      <c r="C22" s="1" t="s">
        <v>4</v>
      </c>
      <c r="D22" s="1" t="s">
        <v>6</v>
      </c>
      <c r="E22" s="1" t="s">
        <v>5</v>
      </c>
    </row>
    <row r="23" spans="1:5" ht="15">
      <c r="A23" s="87" t="s">
        <v>651</v>
      </c>
      <c r="B23" s="218">
        <v>25</v>
      </c>
      <c r="C23" s="218">
        <v>25</v>
      </c>
      <c r="D23" s="218">
        <f>C23-B23</f>
        <v>0</v>
      </c>
      <c r="E23" s="87"/>
    </row>
    <row r="24" spans="1:5" ht="15">
      <c r="A24" s="87" t="s">
        <v>652</v>
      </c>
      <c r="B24" s="218">
        <v>25</v>
      </c>
      <c r="C24" s="218"/>
      <c r="D24" s="218"/>
      <c r="E24" s="24"/>
    </row>
    <row r="25" spans="1:5" ht="15">
      <c r="A25" s="207" t="s">
        <v>653</v>
      </c>
      <c r="B25" s="216">
        <v>386.3</v>
      </c>
      <c r="C25" s="216">
        <v>386.3</v>
      </c>
      <c r="D25" s="216">
        <f>C25-B25</f>
        <v>0</v>
      </c>
      <c r="E25" s="207"/>
    </row>
    <row r="26" spans="1:5" ht="15">
      <c r="A26" s="207" t="s">
        <v>654</v>
      </c>
      <c r="B26" s="216">
        <v>84.89</v>
      </c>
      <c r="C26" s="216">
        <v>84.89</v>
      </c>
      <c r="D26" s="216"/>
      <c r="E26" s="207"/>
    </row>
    <row r="27" spans="1:5" ht="15">
      <c r="A27" s="207" t="s">
        <v>655</v>
      </c>
      <c r="B27" s="216">
        <v>337</v>
      </c>
      <c r="C27" s="216"/>
      <c r="D27" s="216">
        <f>C27-B27</f>
        <v>-337</v>
      </c>
      <c r="E27" s="207"/>
    </row>
    <row r="28" spans="1:5" ht="15">
      <c r="A28" s="207" t="s">
        <v>656</v>
      </c>
      <c r="B28" s="216">
        <v>50</v>
      </c>
      <c r="C28" s="216"/>
      <c r="D28" s="216">
        <f>C28-B28</f>
        <v>-50</v>
      </c>
      <c r="E28" s="207"/>
    </row>
    <row r="29" spans="1:5" ht="15">
      <c r="A29" s="207" t="s">
        <v>657</v>
      </c>
      <c r="B29" s="216">
        <v>70</v>
      </c>
      <c r="C29" s="216"/>
      <c r="D29" s="216"/>
      <c r="E29" s="207"/>
    </row>
    <row r="30" spans="1:5" ht="15">
      <c r="A30" s="207" t="s">
        <v>658</v>
      </c>
      <c r="B30" s="216">
        <v>30</v>
      </c>
      <c r="C30" s="216"/>
      <c r="D30" s="216"/>
      <c r="E30" s="207"/>
    </row>
    <row r="31" spans="1:5" ht="15">
      <c r="A31" s="207" t="s">
        <v>659</v>
      </c>
      <c r="B31" s="216">
        <v>70</v>
      </c>
      <c r="C31" s="216"/>
      <c r="D31" s="216"/>
      <c r="E31" s="207"/>
    </row>
    <row r="32" spans="1:5" ht="15">
      <c r="A32" s="207" t="s">
        <v>660</v>
      </c>
      <c r="B32" s="216">
        <v>30</v>
      </c>
      <c r="C32" s="216"/>
      <c r="D32" s="216"/>
      <c r="E32" s="207"/>
    </row>
    <row r="33" spans="1:5" ht="15">
      <c r="A33" s="207" t="s">
        <v>661</v>
      </c>
      <c r="B33" s="216">
        <v>70</v>
      </c>
      <c r="C33" s="216"/>
      <c r="D33" s="216"/>
      <c r="E33" s="207"/>
    </row>
    <row r="34" spans="1:5" ht="15">
      <c r="A34" s="207" t="s">
        <v>662</v>
      </c>
      <c r="B34" s="216">
        <v>30</v>
      </c>
      <c r="C34" s="216"/>
      <c r="D34" s="216"/>
      <c r="E34" s="207"/>
    </row>
    <row r="35" spans="1:5" ht="15">
      <c r="A35" s="207" t="s">
        <v>663</v>
      </c>
      <c r="B35" s="204">
        <v>70</v>
      </c>
      <c r="C35" s="204"/>
      <c r="D35" s="204"/>
      <c r="E35" s="207"/>
    </row>
    <row r="36" spans="1:5" ht="15">
      <c r="A36" s="207" t="s">
        <v>664</v>
      </c>
      <c r="B36" s="204">
        <v>30</v>
      </c>
      <c r="C36" s="204"/>
      <c r="D36" s="204"/>
      <c r="E36" s="207"/>
    </row>
    <row r="37" spans="1:5" ht="15">
      <c r="A37" s="207" t="s">
        <v>665</v>
      </c>
      <c r="B37" s="216">
        <v>100</v>
      </c>
      <c r="C37" s="216"/>
      <c r="D37" s="216"/>
      <c r="E37" s="207"/>
    </row>
    <row r="38" spans="1:5" ht="15">
      <c r="A38" s="207" t="s">
        <v>666</v>
      </c>
      <c r="B38" s="216">
        <v>400</v>
      </c>
      <c r="C38" s="216"/>
      <c r="D38" s="216"/>
      <c r="E38" s="207"/>
    </row>
    <row r="39" spans="1:5" ht="15">
      <c r="A39" s="207" t="s">
        <v>667</v>
      </c>
      <c r="B39" s="216">
        <v>400</v>
      </c>
      <c r="C39" s="216"/>
      <c r="D39" s="216"/>
      <c r="E39" s="207"/>
    </row>
    <row r="40" spans="1:5" ht="15">
      <c r="A40" s="207" t="s">
        <v>668</v>
      </c>
      <c r="B40" s="216">
        <v>80</v>
      </c>
      <c r="C40" s="216"/>
      <c r="D40" s="216"/>
      <c r="E40" s="207"/>
    </row>
    <row r="41" spans="1:5" ht="15">
      <c r="A41" s="207" t="s">
        <v>669</v>
      </c>
      <c r="B41" s="216">
        <v>80</v>
      </c>
      <c r="C41" s="216"/>
      <c r="D41" s="216"/>
      <c r="E41" s="207"/>
    </row>
    <row r="42" spans="1:5" ht="15">
      <c r="A42" s="207" t="s">
        <v>670</v>
      </c>
      <c r="B42" s="216">
        <v>40</v>
      </c>
      <c r="C42" s="216"/>
      <c r="D42" s="216"/>
      <c r="E42" s="207"/>
    </row>
    <row r="43" spans="1:5" ht="15">
      <c r="A43" s="207" t="s">
        <v>671</v>
      </c>
      <c r="B43" s="216">
        <v>40</v>
      </c>
      <c r="C43" s="216"/>
      <c r="D43" s="216"/>
      <c r="E43" s="207"/>
    </row>
    <row r="44" spans="1:5" ht="15">
      <c r="A44" s="207" t="s">
        <v>672</v>
      </c>
      <c r="B44" s="216">
        <v>40</v>
      </c>
      <c r="C44" s="216"/>
      <c r="D44" s="216"/>
      <c r="E44" s="207"/>
    </row>
    <row r="45" spans="1:5" ht="15">
      <c r="A45" s="207" t="s">
        <v>673</v>
      </c>
      <c r="B45" s="216">
        <v>40</v>
      </c>
      <c r="C45" s="216"/>
      <c r="D45" s="216">
        <f>C45-B45</f>
        <v>-40</v>
      </c>
      <c r="E45" s="207"/>
    </row>
    <row r="46" spans="1:5" ht="15">
      <c r="A46" s="207" t="s">
        <v>674</v>
      </c>
      <c r="B46" s="216">
        <v>40</v>
      </c>
      <c r="C46" s="216"/>
      <c r="D46" s="216"/>
      <c r="E46" s="207"/>
    </row>
    <row r="47" spans="1:5" ht="15">
      <c r="A47" s="64" t="s">
        <v>675</v>
      </c>
      <c r="B47" s="216">
        <v>40</v>
      </c>
      <c r="C47" s="216"/>
      <c r="D47" s="216"/>
      <c r="E47" s="207"/>
    </row>
    <row r="48" spans="1:5" ht="15">
      <c r="A48" s="207" t="s">
        <v>676</v>
      </c>
      <c r="B48" s="216">
        <v>15</v>
      </c>
      <c r="C48" s="216"/>
      <c r="D48" s="216"/>
      <c r="E48" s="207"/>
    </row>
    <row r="49" spans="1:5" ht="15">
      <c r="A49" s="207" t="s">
        <v>677</v>
      </c>
      <c r="B49" s="65">
        <v>150</v>
      </c>
      <c r="C49" s="216"/>
      <c r="D49" s="216"/>
      <c r="E49" s="207"/>
    </row>
    <row r="50" spans="1:5" ht="15">
      <c r="A50" s="207"/>
      <c r="B50" s="207"/>
      <c r="C50" s="216"/>
      <c r="D50" s="216"/>
      <c r="E50" s="207"/>
    </row>
    <row r="51" spans="1:5" ht="15">
      <c r="A51" s="210" t="s">
        <v>9</v>
      </c>
      <c r="B51" s="217">
        <f>SUM(B23:B50)</f>
        <v>2773.19</v>
      </c>
      <c r="C51" s="217">
        <f>SUM(C23:C50)</f>
        <v>496.19</v>
      </c>
      <c r="D51" s="217">
        <f>SUM(D25:D50)</f>
        <v>-427</v>
      </c>
      <c r="E51" s="210"/>
    </row>
    <row r="52" spans="1:5" ht="15">
      <c r="A52" s="207"/>
      <c r="B52" s="207"/>
      <c r="C52" s="207"/>
      <c r="D52" s="207"/>
      <c r="E52" s="207"/>
    </row>
    <row r="53" spans="1:5" ht="21">
      <c r="A53" s="13" t="s">
        <v>10</v>
      </c>
      <c r="B53" s="219">
        <f>B19-B51</f>
        <v>32.07999999999993</v>
      </c>
      <c r="C53" s="219">
        <f>C19-C51</f>
        <v>-337.19</v>
      </c>
      <c r="D53" s="214"/>
      <c r="E53" s="214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8">
      <selection activeCell="E8" sqref="E8"/>
    </sheetView>
  </sheetViews>
  <sheetFormatPr defaultColWidth="9.140625" defaultRowHeight="15"/>
  <cols>
    <col min="1" max="1" width="52.8515625" style="0" bestFit="1" customWidth="1"/>
    <col min="2" max="4" width="10.57421875" style="0" bestFit="1" customWidth="1"/>
    <col min="5" max="5" width="14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678</v>
      </c>
      <c r="B3" s="3"/>
      <c r="C3" s="3"/>
      <c r="D3" s="3"/>
      <c r="E3" s="3"/>
    </row>
    <row r="4" spans="1:5" ht="15">
      <c r="A4" s="3" t="s">
        <v>679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405">
      <c r="A8" s="207" t="s">
        <v>418</v>
      </c>
      <c r="B8" s="220">
        <v>250</v>
      </c>
      <c r="C8" s="220">
        <v>330.85</v>
      </c>
      <c r="D8" s="220">
        <f>B8-C8</f>
        <v>-80.85000000000002</v>
      </c>
      <c r="E8" s="221" t="s">
        <v>680</v>
      </c>
    </row>
    <row r="9" spans="1:5" ht="15">
      <c r="A9" s="207" t="s">
        <v>420</v>
      </c>
      <c r="B9" s="220">
        <v>220</v>
      </c>
      <c r="C9" s="220"/>
      <c r="D9" s="220">
        <f aca="true" t="shared" si="0" ref="D9:D15">B9-C9</f>
        <v>220</v>
      </c>
      <c r="E9" s="207"/>
    </row>
    <row r="10" spans="1:5" ht="15">
      <c r="A10" s="207" t="s">
        <v>681</v>
      </c>
      <c r="B10" s="220">
        <v>100</v>
      </c>
      <c r="C10" s="220"/>
      <c r="D10" s="220">
        <f t="shared" si="0"/>
        <v>100</v>
      </c>
      <c r="E10" s="207"/>
    </row>
    <row r="11" spans="1:5" ht="15">
      <c r="A11" s="207" t="s">
        <v>421</v>
      </c>
      <c r="B11" s="220">
        <v>220</v>
      </c>
      <c r="C11" s="220"/>
      <c r="D11" s="220">
        <f t="shared" si="0"/>
        <v>220</v>
      </c>
      <c r="E11" s="207"/>
    </row>
    <row r="12" spans="1:5" ht="15">
      <c r="A12" s="207" t="s">
        <v>422</v>
      </c>
      <c r="B12" s="220">
        <v>220</v>
      </c>
      <c r="C12" s="220"/>
      <c r="D12" s="220">
        <f t="shared" si="0"/>
        <v>220</v>
      </c>
      <c r="E12" s="207"/>
    </row>
    <row r="13" spans="1:5" ht="15">
      <c r="A13" s="207" t="s">
        <v>682</v>
      </c>
      <c r="B13" s="220">
        <v>100</v>
      </c>
      <c r="C13" s="220"/>
      <c r="D13" s="220">
        <f t="shared" si="0"/>
        <v>100</v>
      </c>
      <c r="E13" s="207"/>
    </row>
    <row r="14" spans="1:5" ht="15">
      <c r="A14" s="207" t="s">
        <v>683</v>
      </c>
      <c r="B14" s="220">
        <v>2093.23</v>
      </c>
      <c r="C14" s="220">
        <v>2093.23</v>
      </c>
      <c r="D14" s="220"/>
      <c r="E14" s="207"/>
    </row>
    <row r="15" spans="1:5" ht="15">
      <c r="A15" s="207" t="s">
        <v>684</v>
      </c>
      <c r="B15" s="220">
        <v>2655.9</v>
      </c>
      <c r="C15" s="220">
        <v>2655.9</v>
      </c>
      <c r="D15" s="220">
        <f t="shared" si="0"/>
        <v>0</v>
      </c>
      <c r="E15" s="207"/>
    </row>
    <row r="16" spans="1:5" ht="15">
      <c r="A16" s="210" t="s">
        <v>7</v>
      </c>
      <c r="B16" s="222">
        <f>SUM(B8:B15)</f>
        <v>5859.13</v>
      </c>
      <c r="C16" s="222">
        <f>SUM(C8:C15)</f>
        <v>5079.98</v>
      </c>
      <c r="D16" s="222">
        <f>SUM(D8:D15)</f>
        <v>779.15</v>
      </c>
      <c r="E16" s="210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87" t="s">
        <v>685</v>
      </c>
      <c r="B20" s="223">
        <v>109</v>
      </c>
      <c r="C20" s="223">
        <v>109</v>
      </c>
      <c r="D20" s="223">
        <f>B20-C20</f>
        <v>0</v>
      </c>
      <c r="E20" s="87"/>
    </row>
    <row r="21" spans="1:5" ht="15">
      <c r="A21" s="207" t="s">
        <v>686</v>
      </c>
      <c r="B21" s="224">
        <v>100</v>
      </c>
      <c r="C21" s="224"/>
      <c r="D21" s="223">
        <f aca="true" t="shared" si="1" ref="D21:D32">B21-C21</f>
        <v>100</v>
      </c>
      <c r="E21" s="207"/>
    </row>
    <row r="22" spans="1:5" ht="15">
      <c r="A22" s="207" t="s">
        <v>687</v>
      </c>
      <c r="B22" s="224">
        <v>150</v>
      </c>
      <c r="C22" s="224"/>
      <c r="D22" s="223">
        <f t="shared" si="1"/>
        <v>150</v>
      </c>
      <c r="E22" s="207"/>
    </row>
    <row r="23" spans="1:5" ht="15">
      <c r="A23" s="207" t="s">
        <v>688</v>
      </c>
      <c r="B23" s="224">
        <v>650</v>
      </c>
      <c r="C23" s="224"/>
      <c r="D23" s="223">
        <f t="shared" si="1"/>
        <v>650</v>
      </c>
      <c r="E23" s="207"/>
    </row>
    <row r="24" spans="1:5" ht="15">
      <c r="A24" s="207" t="s">
        <v>689</v>
      </c>
      <c r="B24" s="224">
        <v>2000</v>
      </c>
      <c r="C24" s="224"/>
      <c r="D24" s="223">
        <f t="shared" si="1"/>
        <v>2000</v>
      </c>
      <c r="E24" s="207"/>
    </row>
    <row r="25" spans="1:5" ht="15">
      <c r="A25" s="207" t="s">
        <v>690</v>
      </c>
      <c r="B25" s="224">
        <v>400</v>
      </c>
      <c r="C25" s="224"/>
      <c r="D25" s="223">
        <f t="shared" si="1"/>
        <v>400</v>
      </c>
      <c r="E25" s="207"/>
    </row>
    <row r="26" spans="1:5" ht="15">
      <c r="A26" s="207" t="s">
        <v>691</v>
      </c>
      <c r="B26" s="224">
        <v>100</v>
      </c>
      <c r="C26" s="224"/>
      <c r="D26" s="223">
        <f t="shared" si="1"/>
        <v>100</v>
      </c>
      <c r="E26" s="207"/>
    </row>
    <row r="27" spans="1:5" ht="15">
      <c r="A27" s="207" t="s">
        <v>692</v>
      </c>
      <c r="B27" s="224">
        <v>200</v>
      </c>
      <c r="C27" s="224"/>
      <c r="D27" s="223">
        <f t="shared" si="1"/>
        <v>200</v>
      </c>
      <c r="E27" s="207"/>
    </row>
    <row r="28" spans="1:5" ht="15">
      <c r="A28" s="207" t="s">
        <v>693</v>
      </c>
      <c r="B28" s="224">
        <v>250</v>
      </c>
      <c r="C28" s="224"/>
      <c r="D28" s="223">
        <f t="shared" si="1"/>
        <v>250</v>
      </c>
      <c r="E28" s="207"/>
    </row>
    <row r="29" spans="1:5" ht="15">
      <c r="A29" s="207" t="s">
        <v>694</v>
      </c>
      <c r="B29" s="224">
        <v>200</v>
      </c>
      <c r="C29" s="224"/>
      <c r="D29" s="223">
        <f t="shared" si="1"/>
        <v>200</v>
      </c>
      <c r="E29" s="207"/>
    </row>
    <row r="30" spans="1:5" ht="15">
      <c r="A30" s="207" t="s">
        <v>695</v>
      </c>
      <c r="B30" s="224">
        <v>300</v>
      </c>
      <c r="C30" s="224"/>
      <c r="D30" s="223">
        <f t="shared" si="1"/>
        <v>300</v>
      </c>
      <c r="E30" s="207"/>
    </row>
    <row r="31" spans="1:5" ht="15">
      <c r="A31" s="207" t="s">
        <v>696</v>
      </c>
      <c r="B31" s="224">
        <v>250</v>
      </c>
      <c r="C31" s="224"/>
      <c r="D31" s="223">
        <f t="shared" si="1"/>
        <v>250</v>
      </c>
      <c r="E31" s="207"/>
    </row>
    <row r="32" spans="1:5" ht="120">
      <c r="A32" s="207" t="s">
        <v>697</v>
      </c>
      <c r="B32" s="224">
        <v>746.99</v>
      </c>
      <c r="C32" s="224">
        <v>746.99</v>
      </c>
      <c r="D32" s="223">
        <f t="shared" si="1"/>
        <v>0</v>
      </c>
      <c r="E32" s="221" t="s">
        <v>698</v>
      </c>
    </row>
    <row r="33" spans="1:5" ht="15">
      <c r="A33" s="210" t="s">
        <v>9</v>
      </c>
      <c r="B33" s="225">
        <f>SUM(B20:B32)</f>
        <v>5455.99</v>
      </c>
      <c r="C33" s="225">
        <f>SUM(C20:C32)</f>
        <v>855.99</v>
      </c>
      <c r="D33" s="225">
        <f>SUM(D20:D32)</f>
        <v>4600</v>
      </c>
      <c r="E33" s="210"/>
    </row>
    <row r="34" spans="1:5" ht="15">
      <c r="A34" s="207"/>
      <c r="B34" s="207"/>
      <c r="C34" s="207"/>
      <c r="D34" s="207"/>
      <c r="E34" s="207"/>
    </row>
    <row r="35" spans="1:5" ht="21">
      <c r="A35" s="13" t="s">
        <v>10</v>
      </c>
      <c r="B35" s="226">
        <f>B16-B33</f>
        <v>403.1400000000003</v>
      </c>
      <c r="C35" s="226">
        <f>C16-C33</f>
        <v>4223.99</v>
      </c>
      <c r="D35" s="227">
        <f>D16-D33</f>
        <v>-3820.85</v>
      </c>
      <c r="E35" s="214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A1" sqref="A1:E35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4" width="9.00390625" style="0" bestFit="1" customWidth="1"/>
    <col min="5" max="5" width="23.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699</v>
      </c>
      <c r="B3" s="3"/>
      <c r="C3" s="3"/>
      <c r="D3" s="3"/>
      <c r="E3" s="3"/>
    </row>
    <row r="4" spans="1:5" ht="15">
      <c r="A4" s="3" t="s">
        <v>700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299</v>
      </c>
      <c r="B8" s="216">
        <v>500</v>
      </c>
      <c r="C8" s="216">
        <v>500</v>
      </c>
      <c r="D8" s="216">
        <f>C8-B8</f>
        <v>0</v>
      </c>
      <c r="E8" s="207"/>
    </row>
    <row r="9" spans="1:5" ht="15">
      <c r="A9" s="207" t="s">
        <v>701</v>
      </c>
      <c r="B9" s="216">
        <v>162.98</v>
      </c>
      <c r="C9" s="216">
        <v>162.98</v>
      </c>
      <c r="D9" s="216">
        <f aca="true" t="shared" si="0" ref="D9:D15">C9-B9</f>
        <v>0</v>
      </c>
      <c r="E9" s="207"/>
    </row>
    <row r="10" spans="1:5" ht="15">
      <c r="A10" s="207" t="s">
        <v>702</v>
      </c>
      <c r="B10" s="216">
        <v>200</v>
      </c>
      <c r="C10" s="216">
        <v>291.85</v>
      </c>
      <c r="D10" s="216">
        <f t="shared" si="0"/>
        <v>91.85000000000002</v>
      </c>
      <c r="E10" s="207"/>
    </row>
    <row r="11" spans="1:5" ht="15">
      <c r="A11" s="207" t="s">
        <v>703</v>
      </c>
      <c r="B11" s="216"/>
      <c r="C11" s="216"/>
      <c r="D11" s="216">
        <f t="shared" si="0"/>
        <v>0</v>
      </c>
      <c r="E11" s="207" t="s">
        <v>704</v>
      </c>
    </row>
    <row r="12" spans="1:5" ht="15">
      <c r="A12" s="207" t="s">
        <v>705</v>
      </c>
      <c r="B12" s="216">
        <v>200</v>
      </c>
      <c r="C12" s="216"/>
      <c r="D12" s="216">
        <f t="shared" si="0"/>
        <v>-200</v>
      </c>
      <c r="E12" s="207"/>
    </row>
    <row r="13" spans="1:5" ht="15">
      <c r="A13" s="207" t="s">
        <v>706</v>
      </c>
      <c r="B13" s="216">
        <v>200</v>
      </c>
      <c r="C13" s="216"/>
      <c r="D13" s="216">
        <f t="shared" si="0"/>
        <v>-200</v>
      </c>
      <c r="E13" s="207"/>
    </row>
    <row r="14" spans="1:5" ht="15">
      <c r="A14" s="207"/>
      <c r="B14" s="216"/>
      <c r="C14" s="216"/>
      <c r="D14" s="216">
        <f t="shared" si="0"/>
        <v>0</v>
      </c>
      <c r="E14" s="207"/>
    </row>
    <row r="15" spans="1:5" ht="15">
      <c r="A15" s="207"/>
      <c r="B15" s="216"/>
      <c r="C15" s="216"/>
      <c r="D15" s="216">
        <f t="shared" si="0"/>
        <v>0</v>
      </c>
      <c r="E15" s="207"/>
    </row>
    <row r="16" spans="1:5" ht="15">
      <c r="A16" s="210" t="s">
        <v>7</v>
      </c>
      <c r="B16" s="217">
        <f>SUM(B8:B15)</f>
        <v>1262.98</v>
      </c>
      <c r="C16" s="217">
        <f>SUM(C8:C15)</f>
        <v>954.83</v>
      </c>
      <c r="D16" s="217">
        <f>SUM(D8:D15)</f>
        <v>-308.15</v>
      </c>
      <c r="E16" s="210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207" t="s">
        <v>707</v>
      </c>
      <c r="B20" s="216">
        <v>170</v>
      </c>
      <c r="C20" s="216">
        <v>5.97</v>
      </c>
      <c r="D20" s="216">
        <f>C20-B20</f>
        <v>-164.03</v>
      </c>
      <c r="E20" s="207" t="s">
        <v>708</v>
      </c>
    </row>
    <row r="21" spans="1:5" ht="15">
      <c r="A21" s="207" t="s">
        <v>709</v>
      </c>
      <c r="B21" s="216"/>
      <c r="C21" s="216"/>
      <c r="D21" s="216"/>
      <c r="E21" s="207" t="s">
        <v>710</v>
      </c>
    </row>
    <row r="22" spans="1:5" ht="15">
      <c r="A22" s="207" t="s">
        <v>711</v>
      </c>
      <c r="B22" s="216">
        <v>100</v>
      </c>
      <c r="C22" s="216"/>
      <c r="D22" s="216"/>
      <c r="E22" s="207"/>
    </row>
    <row r="23" spans="1:5" ht="15">
      <c r="A23" s="207" t="s">
        <v>712</v>
      </c>
      <c r="B23" s="216">
        <v>80</v>
      </c>
      <c r="C23" s="216">
        <v>86.09</v>
      </c>
      <c r="D23" s="216">
        <f aca="true" t="shared" si="1" ref="D23:D30">C23-B23</f>
        <v>6.090000000000003</v>
      </c>
      <c r="E23" s="207"/>
    </row>
    <row r="24" spans="1:5" ht="15">
      <c r="A24" s="207" t="s">
        <v>713</v>
      </c>
      <c r="B24" s="216">
        <v>40</v>
      </c>
      <c r="C24" s="216">
        <v>0</v>
      </c>
      <c r="D24" s="216">
        <f t="shared" si="1"/>
        <v>-40</v>
      </c>
      <c r="E24" s="207" t="s">
        <v>714</v>
      </c>
    </row>
    <row r="25" spans="1:5" ht="15">
      <c r="A25" s="207" t="s">
        <v>715</v>
      </c>
      <c r="B25" s="216">
        <v>100</v>
      </c>
      <c r="C25" s="216"/>
      <c r="D25" s="216"/>
      <c r="E25" s="207"/>
    </row>
    <row r="26" spans="1:5" ht="15">
      <c r="A26" s="207" t="s">
        <v>716</v>
      </c>
      <c r="B26" s="216">
        <v>150</v>
      </c>
      <c r="C26" s="216"/>
      <c r="D26" s="216"/>
      <c r="E26" s="207"/>
    </row>
    <row r="27" spans="1:5" ht="15">
      <c r="A27" s="207" t="s">
        <v>717</v>
      </c>
      <c r="B27" s="216"/>
      <c r="C27" s="216"/>
      <c r="D27" s="216">
        <f t="shared" si="1"/>
        <v>0</v>
      </c>
      <c r="E27" s="207" t="s">
        <v>704</v>
      </c>
    </row>
    <row r="28" spans="1:5" ht="15">
      <c r="A28" s="207" t="s">
        <v>718</v>
      </c>
      <c r="B28" s="216">
        <v>200</v>
      </c>
      <c r="C28" s="216"/>
      <c r="D28" s="216">
        <f t="shared" si="1"/>
        <v>-200</v>
      </c>
      <c r="E28" s="207"/>
    </row>
    <row r="29" spans="1:5" ht="15">
      <c r="A29" s="207" t="s">
        <v>719</v>
      </c>
      <c r="B29" s="216">
        <v>60</v>
      </c>
      <c r="C29" s="216"/>
      <c r="D29" s="216">
        <f t="shared" si="1"/>
        <v>-60</v>
      </c>
      <c r="E29" s="207"/>
    </row>
    <row r="30" spans="1:5" ht="15">
      <c r="A30" s="207" t="s">
        <v>720</v>
      </c>
      <c r="B30" s="216">
        <v>60</v>
      </c>
      <c r="C30" s="216"/>
      <c r="D30" s="216">
        <f t="shared" si="1"/>
        <v>-60</v>
      </c>
      <c r="E30" s="207"/>
    </row>
    <row r="31" spans="1:5" ht="15">
      <c r="A31" s="207" t="s">
        <v>721</v>
      </c>
      <c r="B31" s="216">
        <v>200</v>
      </c>
      <c r="C31" s="216"/>
      <c r="D31" s="216">
        <f>C31-B31</f>
        <v>-200</v>
      </c>
      <c r="E31" s="207"/>
    </row>
    <row r="32" spans="1:5" ht="15">
      <c r="A32" s="207" t="s">
        <v>190</v>
      </c>
      <c r="B32" s="216">
        <v>75</v>
      </c>
      <c r="C32" s="216"/>
      <c r="D32" s="216">
        <f>C32-B32</f>
        <v>-75</v>
      </c>
      <c r="E32" s="207" t="s">
        <v>722</v>
      </c>
    </row>
    <row r="33" spans="1:5" ht="15">
      <c r="A33" s="210" t="s">
        <v>9</v>
      </c>
      <c r="B33" s="217">
        <f>SUM(B20:B32)</f>
        <v>1235</v>
      </c>
      <c r="C33" s="217">
        <f>SUM(C20:C32)</f>
        <v>92.06</v>
      </c>
      <c r="D33" s="217">
        <f>SUM(D20:D32)</f>
        <v>-792.94</v>
      </c>
      <c r="E33" s="210"/>
    </row>
    <row r="34" spans="1:5" ht="15">
      <c r="A34" s="207"/>
      <c r="B34" s="207"/>
      <c r="C34" s="207"/>
      <c r="D34" s="207"/>
      <c r="E34" s="207"/>
    </row>
    <row r="35" spans="1:5" ht="21">
      <c r="A35" s="13" t="s">
        <v>10</v>
      </c>
      <c r="B35" s="219">
        <f>B16-B33</f>
        <v>27.980000000000018</v>
      </c>
      <c r="C35" s="219">
        <f>C16-C33</f>
        <v>862.77</v>
      </c>
      <c r="D35" s="214"/>
      <c r="E35" s="214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6">
      <selection activeCell="A1" sqref="A1:E44"/>
    </sheetView>
  </sheetViews>
  <sheetFormatPr defaultColWidth="9.140625" defaultRowHeight="15"/>
  <cols>
    <col min="1" max="1" width="47.140625" style="0" bestFit="1" customWidth="1"/>
    <col min="2" max="2" width="11.57421875" style="0" bestFit="1" customWidth="1"/>
    <col min="3" max="3" width="9.00390625" style="0" bestFit="1" customWidth="1"/>
    <col min="4" max="4" width="10.57421875" style="0" bestFit="1" customWidth="1"/>
    <col min="5" max="5" width="138.421875" style="0" bestFit="1" customWidth="1"/>
  </cols>
  <sheetData>
    <row r="1" spans="1:5" ht="26.25">
      <c r="A1" s="9" t="s">
        <v>0</v>
      </c>
      <c r="B1" s="3"/>
      <c r="C1" s="3"/>
      <c r="D1" s="3"/>
      <c r="E1" s="3"/>
    </row>
    <row r="2" spans="1:5" ht="15">
      <c r="A2" s="3" t="s">
        <v>723</v>
      </c>
      <c r="B2" s="3"/>
      <c r="C2" s="3"/>
      <c r="D2" s="3"/>
      <c r="E2" s="3"/>
    </row>
    <row r="3" spans="1:5" ht="15">
      <c r="A3" s="3" t="s">
        <v>724</v>
      </c>
      <c r="B3" s="3"/>
      <c r="C3" s="3"/>
      <c r="D3" s="3"/>
      <c r="E3" s="3"/>
    </row>
    <row r="5" ht="21">
      <c r="A5" s="7" t="s">
        <v>1</v>
      </c>
    </row>
    <row r="6" spans="1:5" ht="15">
      <c r="A6" s="6" t="s">
        <v>2</v>
      </c>
      <c r="B6" s="6" t="s">
        <v>3</v>
      </c>
      <c r="C6" s="6" t="s">
        <v>4</v>
      </c>
      <c r="D6" s="6" t="s">
        <v>6</v>
      </c>
      <c r="E6" s="6" t="s">
        <v>5</v>
      </c>
    </row>
    <row r="7" spans="1:5" ht="15">
      <c r="A7" s="6" t="s">
        <v>725</v>
      </c>
      <c r="B7" s="6"/>
      <c r="C7" s="6"/>
      <c r="D7" s="6"/>
      <c r="E7" s="6"/>
    </row>
    <row r="8" spans="1:5" ht="15">
      <c r="A8" s="207" t="s">
        <v>726</v>
      </c>
      <c r="B8" s="216">
        <v>550</v>
      </c>
      <c r="C8" s="216"/>
      <c r="D8" s="216">
        <f aca="true" t="shared" si="0" ref="D8:D13">C8-B8</f>
        <v>-550</v>
      </c>
      <c r="E8" s="207" t="s">
        <v>727</v>
      </c>
    </row>
    <row r="9" spans="1:5" ht="15">
      <c r="A9" s="207" t="s">
        <v>299</v>
      </c>
      <c r="B9" s="216">
        <v>621</v>
      </c>
      <c r="C9" s="216">
        <v>621</v>
      </c>
      <c r="D9" s="216">
        <f t="shared" si="0"/>
        <v>0</v>
      </c>
      <c r="E9" s="207" t="s">
        <v>727</v>
      </c>
    </row>
    <row r="10" spans="1:5" ht="15">
      <c r="A10" s="207" t="s">
        <v>728</v>
      </c>
      <c r="B10" s="216">
        <v>120</v>
      </c>
      <c r="C10" s="216"/>
      <c r="D10" s="216">
        <f t="shared" si="0"/>
        <v>-120</v>
      </c>
      <c r="E10" s="207" t="s">
        <v>729</v>
      </c>
    </row>
    <row r="11" spans="1:5" ht="15">
      <c r="A11" s="207" t="s">
        <v>730</v>
      </c>
      <c r="B11" s="216">
        <v>120</v>
      </c>
      <c r="C11" s="216"/>
      <c r="D11" s="216">
        <f t="shared" si="0"/>
        <v>-120</v>
      </c>
      <c r="E11" s="207" t="s">
        <v>729</v>
      </c>
    </row>
    <row r="12" spans="1:5" ht="15">
      <c r="A12" s="207" t="s">
        <v>731</v>
      </c>
      <c r="B12" s="216">
        <v>1575</v>
      </c>
      <c r="C12" s="216"/>
      <c r="D12" s="216">
        <f t="shared" si="0"/>
        <v>-1575</v>
      </c>
      <c r="E12" s="207" t="s">
        <v>732</v>
      </c>
    </row>
    <row r="13" spans="1:5" ht="15">
      <c r="A13" s="207" t="s">
        <v>733</v>
      </c>
      <c r="B13" s="216">
        <v>2850</v>
      </c>
      <c r="C13" s="216"/>
      <c r="D13" s="216">
        <f t="shared" si="0"/>
        <v>-2850</v>
      </c>
      <c r="E13" s="207" t="s">
        <v>734</v>
      </c>
    </row>
    <row r="14" spans="1:5" ht="15">
      <c r="A14" s="207" t="s">
        <v>735</v>
      </c>
      <c r="B14" s="216">
        <v>250</v>
      </c>
      <c r="C14" s="216"/>
      <c r="D14" s="216"/>
      <c r="E14" s="207" t="s">
        <v>736</v>
      </c>
    </row>
    <row r="15" spans="1:5" ht="15">
      <c r="A15" s="207" t="s">
        <v>737</v>
      </c>
      <c r="B15" s="216">
        <v>2400</v>
      </c>
      <c r="C15" s="216"/>
      <c r="D15" s="216"/>
      <c r="E15" s="207" t="s">
        <v>738</v>
      </c>
    </row>
    <row r="16" spans="1:5" ht="15">
      <c r="A16" s="207" t="s">
        <v>739</v>
      </c>
      <c r="B16" s="216">
        <v>120</v>
      </c>
      <c r="C16" s="216"/>
      <c r="D16" s="216"/>
      <c r="E16" s="207" t="s">
        <v>729</v>
      </c>
    </row>
    <row r="17" spans="1:5" ht="15">
      <c r="A17" s="207" t="s">
        <v>740</v>
      </c>
      <c r="B17" s="216">
        <v>120</v>
      </c>
      <c r="C17" s="216"/>
      <c r="D17" s="216"/>
      <c r="E17" s="207" t="s">
        <v>729</v>
      </c>
    </row>
    <row r="18" spans="1:5" ht="15">
      <c r="A18" s="207" t="s">
        <v>741</v>
      </c>
      <c r="B18" s="216">
        <v>400</v>
      </c>
      <c r="C18" s="216"/>
      <c r="D18" s="216"/>
      <c r="E18" s="207" t="s">
        <v>742</v>
      </c>
    </row>
    <row r="19" spans="1:5" ht="15">
      <c r="A19" s="207" t="s">
        <v>743</v>
      </c>
      <c r="B19" s="216">
        <v>4625</v>
      </c>
      <c r="C19" s="216"/>
      <c r="D19" s="216"/>
      <c r="E19" s="207" t="s">
        <v>744</v>
      </c>
    </row>
    <row r="20" spans="1:5" ht="15">
      <c r="A20" s="207" t="s">
        <v>745</v>
      </c>
      <c r="B20" s="216">
        <v>661</v>
      </c>
      <c r="C20" s="216"/>
      <c r="D20" s="216"/>
      <c r="E20" s="207" t="s">
        <v>746</v>
      </c>
    </row>
    <row r="21" spans="1:5" ht="15">
      <c r="A21" s="207" t="s">
        <v>747</v>
      </c>
      <c r="B21" s="216">
        <v>2470</v>
      </c>
      <c r="C21" s="216"/>
      <c r="D21" s="216"/>
      <c r="E21" s="228" t="s">
        <v>748</v>
      </c>
    </row>
    <row r="22" spans="1:5" ht="15">
      <c r="A22" s="207" t="s">
        <v>749</v>
      </c>
      <c r="B22" s="216">
        <v>320</v>
      </c>
      <c r="C22" s="216"/>
      <c r="D22" s="216"/>
      <c r="E22" s="229" t="s">
        <v>750</v>
      </c>
    </row>
    <row r="23" spans="1:5" ht="15">
      <c r="A23" s="210" t="s">
        <v>7</v>
      </c>
      <c r="B23" s="217">
        <f>SUM(B8:B22)</f>
        <v>17202</v>
      </c>
      <c r="C23" s="217">
        <f>SUM(C8:C22)</f>
        <v>621</v>
      </c>
      <c r="D23" s="217">
        <f>SUM(D8:D22)</f>
        <v>-5215</v>
      </c>
      <c r="E23" s="210"/>
    </row>
    <row r="24" spans="1:5" ht="15">
      <c r="A24" s="230"/>
      <c r="B24" s="230"/>
      <c r="C24" s="230"/>
      <c r="D24" s="230"/>
      <c r="E24" s="230"/>
    </row>
    <row r="25" spans="1:5" ht="21">
      <c r="A25" s="2" t="s">
        <v>8</v>
      </c>
      <c r="B25" s="206"/>
      <c r="C25" s="206"/>
      <c r="D25" s="206"/>
      <c r="E25" s="206"/>
    </row>
    <row r="26" spans="1:5" ht="15">
      <c r="A26" s="1" t="s">
        <v>2</v>
      </c>
      <c r="B26" s="1" t="s">
        <v>3</v>
      </c>
      <c r="C26" s="1" t="s">
        <v>4</v>
      </c>
      <c r="D26" s="1" t="s">
        <v>6</v>
      </c>
      <c r="E26" s="1" t="s">
        <v>5</v>
      </c>
    </row>
    <row r="27" spans="1:5" ht="15">
      <c r="A27" s="207" t="s">
        <v>728</v>
      </c>
      <c r="B27" s="216">
        <v>55</v>
      </c>
      <c r="C27" s="216"/>
      <c r="D27" s="216">
        <f>C27-B27</f>
        <v>-55</v>
      </c>
      <c r="E27" s="207" t="s">
        <v>751</v>
      </c>
    </row>
    <row r="28" spans="1:5" ht="15">
      <c r="A28" s="207" t="s">
        <v>730</v>
      </c>
      <c r="B28" s="216">
        <v>55</v>
      </c>
      <c r="C28" s="216"/>
      <c r="D28" s="216">
        <f aca="true" t="shared" si="1" ref="D28:D40">C28-B28</f>
        <v>-55</v>
      </c>
      <c r="E28" s="207" t="s">
        <v>751</v>
      </c>
    </row>
    <row r="29" spans="1:5" ht="15">
      <c r="A29" s="207" t="s">
        <v>731</v>
      </c>
      <c r="B29" s="216">
        <v>1575</v>
      </c>
      <c r="C29" s="216"/>
      <c r="D29" s="216">
        <f t="shared" si="1"/>
        <v>-1575</v>
      </c>
      <c r="E29" s="207" t="s">
        <v>752</v>
      </c>
    </row>
    <row r="30" spans="1:5" ht="15">
      <c r="A30" s="207" t="s">
        <v>753</v>
      </c>
      <c r="B30" s="216">
        <f>675+900+900+660</f>
        <v>3135</v>
      </c>
      <c r="C30" s="216"/>
      <c r="D30" s="216">
        <f t="shared" si="1"/>
        <v>-3135</v>
      </c>
      <c r="E30" s="207" t="s">
        <v>754</v>
      </c>
    </row>
    <row r="31" spans="1:5" ht="15">
      <c r="A31" s="207" t="s">
        <v>735</v>
      </c>
      <c r="B31" s="216">
        <v>450</v>
      </c>
      <c r="C31" s="216"/>
      <c r="D31" s="216"/>
      <c r="E31" s="207" t="s">
        <v>755</v>
      </c>
    </row>
    <row r="32" spans="1:5" ht="15">
      <c r="A32" s="207" t="s">
        <v>737</v>
      </c>
      <c r="B32" s="216">
        <v>2400</v>
      </c>
      <c r="C32" s="216"/>
      <c r="D32" s="216">
        <f t="shared" si="1"/>
        <v>-2400</v>
      </c>
      <c r="E32" s="207" t="s">
        <v>756</v>
      </c>
    </row>
    <row r="33" spans="1:5" ht="15">
      <c r="A33" s="207" t="s">
        <v>739</v>
      </c>
      <c r="B33" s="216">
        <v>55</v>
      </c>
      <c r="C33" s="216"/>
      <c r="D33" s="216"/>
      <c r="E33" s="207" t="s">
        <v>751</v>
      </c>
    </row>
    <row r="34" spans="1:5" ht="15">
      <c r="A34" s="207" t="s">
        <v>740</v>
      </c>
      <c r="B34" s="216">
        <v>55</v>
      </c>
      <c r="C34" s="216"/>
      <c r="D34" s="216"/>
      <c r="E34" s="207" t="s">
        <v>751</v>
      </c>
    </row>
    <row r="35" spans="1:5" ht="15">
      <c r="A35" s="207" t="s">
        <v>741</v>
      </c>
      <c r="B35" s="216">
        <v>600</v>
      </c>
      <c r="C35" s="216"/>
      <c r="D35" s="216"/>
      <c r="E35" s="207" t="s">
        <v>757</v>
      </c>
    </row>
    <row r="36" spans="1:5" ht="15">
      <c r="A36" s="207" t="s">
        <v>743</v>
      </c>
      <c r="B36" s="216">
        <f>1798+1050+1675</f>
        <v>4523</v>
      </c>
      <c r="C36" s="216"/>
      <c r="D36" s="216"/>
      <c r="E36" s="207" t="s">
        <v>744</v>
      </c>
    </row>
    <row r="37" spans="1:5" ht="15">
      <c r="A37" s="207" t="s">
        <v>745</v>
      </c>
      <c r="B37" s="216">
        <v>661</v>
      </c>
      <c r="C37" s="216"/>
      <c r="D37" s="216">
        <f t="shared" si="1"/>
        <v>-661</v>
      </c>
      <c r="E37" s="207" t="s">
        <v>746</v>
      </c>
    </row>
    <row r="38" spans="1:5" ht="15">
      <c r="A38" s="207" t="s">
        <v>747</v>
      </c>
      <c r="B38" s="216">
        <f>350+1000+120+800+150+50</f>
        <v>2470</v>
      </c>
      <c r="C38" s="216"/>
      <c r="D38" s="216"/>
      <c r="E38" s="207" t="s">
        <v>758</v>
      </c>
    </row>
    <row r="39" spans="1:5" ht="15">
      <c r="A39" s="207" t="s">
        <v>749</v>
      </c>
      <c r="B39" s="216">
        <v>520</v>
      </c>
      <c r="C39" s="216"/>
      <c r="D39" s="216"/>
      <c r="E39" s="229" t="s">
        <v>750</v>
      </c>
    </row>
    <row r="40" spans="1:5" ht="15">
      <c r="A40" s="231" t="s">
        <v>759</v>
      </c>
      <c r="B40" s="216">
        <v>30.96</v>
      </c>
      <c r="C40" s="216"/>
      <c r="D40" s="216">
        <f t="shared" si="1"/>
        <v>-30.96</v>
      </c>
      <c r="E40" s="207" t="s">
        <v>760</v>
      </c>
    </row>
    <row r="41" spans="1:5" ht="15">
      <c r="A41" s="231" t="s">
        <v>761</v>
      </c>
      <c r="B41" s="216">
        <v>26</v>
      </c>
      <c r="C41" s="216"/>
      <c r="D41" s="216"/>
      <c r="E41" s="207" t="s">
        <v>762</v>
      </c>
    </row>
    <row r="42" spans="1:5" ht="15">
      <c r="A42" s="207" t="s">
        <v>763</v>
      </c>
      <c r="B42" s="216">
        <v>30</v>
      </c>
      <c r="C42" s="216"/>
      <c r="D42" s="216"/>
      <c r="E42" s="207" t="s">
        <v>760</v>
      </c>
    </row>
    <row r="43" spans="1:5" ht="15">
      <c r="A43" s="210" t="s">
        <v>9</v>
      </c>
      <c r="B43" s="217">
        <f>SUM(B27:B42)</f>
        <v>16640.96</v>
      </c>
      <c r="C43" s="217">
        <f>SUM(C27:C42)</f>
        <v>0</v>
      </c>
      <c r="D43" s="217">
        <f>SUM(D27:D42)</f>
        <v>-7911.96</v>
      </c>
      <c r="E43" s="210"/>
    </row>
    <row r="44" spans="1:5" ht="21">
      <c r="A44" s="13" t="s">
        <v>10</v>
      </c>
      <c r="B44" s="219">
        <f>B23-B43</f>
        <v>561.0400000000009</v>
      </c>
      <c r="C44" s="219">
        <f>C23-C43</f>
        <v>621</v>
      </c>
      <c r="D44" s="214"/>
      <c r="E44" s="214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35"/>
    </sheetView>
  </sheetViews>
  <sheetFormatPr defaultColWidth="9.140625" defaultRowHeight="15"/>
  <cols>
    <col min="1" max="1" width="54.140625" style="0" bestFit="1" customWidth="1"/>
    <col min="2" max="3" width="10.57421875" style="0" bestFit="1" customWidth="1"/>
    <col min="4" max="4" width="9.00390625" style="0" bestFit="1" customWidth="1"/>
    <col min="5" max="5" width="12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764</v>
      </c>
      <c r="B3" s="3"/>
      <c r="C3" s="3"/>
      <c r="D3" s="3"/>
      <c r="E3" s="3"/>
    </row>
    <row r="4" spans="1:5" ht="15">
      <c r="A4" s="3" t="s">
        <v>765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766</v>
      </c>
      <c r="B8" s="232">
        <v>1047.11</v>
      </c>
      <c r="C8" s="232">
        <v>1047.11</v>
      </c>
      <c r="D8" s="232">
        <f>C8-B8</f>
        <v>0</v>
      </c>
      <c r="E8" s="207"/>
    </row>
    <row r="9" spans="1:5" ht="15">
      <c r="A9" s="207" t="s">
        <v>767</v>
      </c>
      <c r="B9" s="232">
        <v>250</v>
      </c>
      <c r="C9" s="232">
        <v>250</v>
      </c>
      <c r="D9" s="232">
        <f aca="true" t="shared" si="0" ref="D9:D15">C9-B9</f>
        <v>0</v>
      </c>
      <c r="E9" s="207"/>
    </row>
    <row r="10" spans="1:5" ht="15">
      <c r="A10" s="207" t="s">
        <v>768</v>
      </c>
      <c r="B10" s="232">
        <v>250</v>
      </c>
      <c r="C10" s="232"/>
      <c r="D10" s="232">
        <f t="shared" si="0"/>
        <v>-250</v>
      </c>
      <c r="E10" s="207"/>
    </row>
    <row r="11" spans="1:5" ht="15">
      <c r="A11" s="207" t="s">
        <v>769</v>
      </c>
      <c r="B11" s="232">
        <v>250</v>
      </c>
      <c r="C11" s="232">
        <v>219.25</v>
      </c>
      <c r="D11" s="232">
        <f t="shared" si="0"/>
        <v>-30.75</v>
      </c>
      <c r="E11" s="207"/>
    </row>
    <row r="12" spans="1:5" ht="15">
      <c r="A12" s="207" t="s">
        <v>770</v>
      </c>
      <c r="B12" s="232">
        <v>250</v>
      </c>
      <c r="C12" s="232"/>
      <c r="D12" s="232">
        <f t="shared" si="0"/>
        <v>-250</v>
      </c>
      <c r="E12" s="207"/>
    </row>
    <row r="13" spans="1:5" ht="15">
      <c r="A13" s="207" t="s">
        <v>771</v>
      </c>
      <c r="B13" s="232">
        <v>57.49</v>
      </c>
      <c r="C13" s="232">
        <v>200</v>
      </c>
      <c r="D13" s="232">
        <f t="shared" si="0"/>
        <v>142.51</v>
      </c>
      <c r="E13" s="207"/>
    </row>
    <row r="14" spans="1:5" ht="15">
      <c r="A14" s="207" t="s">
        <v>772</v>
      </c>
      <c r="B14" s="232">
        <v>5</v>
      </c>
      <c r="C14" s="232">
        <v>4.25</v>
      </c>
      <c r="D14" s="232">
        <f t="shared" si="0"/>
        <v>-0.75</v>
      </c>
      <c r="E14" s="207"/>
    </row>
    <row r="15" spans="1:5" ht="15">
      <c r="A15" s="207"/>
      <c r="B15" s="232"/>
      <c r="C15" s="232"/>
      <c r="D15" s="232">
        <f t="shared" si="0"/>
        <v>0</v>
      </c>
      <c r="E15" s="207"/>
    </row>
    <row r="16" spans="1:5" ht="15">
      <c r="A16" s="210" t="s">
        <v>7</v>
      </c>
      <c r="B16" s="233">
        <f>SUM(B8:B15)</f>
        <v>2109.6</v>
      </c>
      <c r="C16" s="233">
        <f>SUM(C8:C15)</f>
        <v>1720.61</v>
      </c>
      <c r="D16" s="233">
        <f>SUM(D8:D15)</f>
        <v>-388.99</v>
      </c>
      <c r="E16" s="210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207" t="s">
        <v>773</v>
      </c>
      <c r="B20" s="232">
        <v>10.31</v>
      </c>
      <c r="C20" s="232">
        <v>10.31</v>
      </c>
      <c r="D20" s="232">
        <f aca="true" t="shared" si="1" ref="D20:D29">C20-B20</f>
        <v>0</v>
      </c>
      <c r="E20" s="207"/>
    </row>
    <row r="21" spans="1:5" ht="15">
      <c r="A21" s="207" t="s">
        <v>774</v>
      </c>
      <c r="B21" s="232">
        <v>57.49</v>
      </c>
      <c r="C21" s="232">
        <v>443</v>
      </c>
      <c r="D21" s="232">
        <f t="shared" si="1"/>
        <v>385.51</v>
      </c>
      <c r="E21" s="207"/>
    </row>
    <row r="22" spans="1:5" ht="15">
      <c r="A22" s="207" t="s">
        <v>775</v>
      </c>
      <c r="B22" s="232">
        <v>25.88</v>
      </c>
      <c r="C22" s="232">
        <v>25.88</v>
      </c>
      <c r="D22" s="232">
        <f t="shared" si="1"/>
        <v>0</v>
      </c>
      <c r="E22" s="207"/>
    </row>
    <row r="23" spans="1:5" ht="15">
      <c r="A23" s="207" t="s">
        <v>776</v>
      </c>
      <c r="B23" s="232">
        <v>150</v>
      </c>
      <c r="C23" s="232"/>
      <c r="D23" s="232">
        <f t="shared" si="1"/>
        <v>-150</v>
      </c>
      <c r="E23" s="207"/>
    </row>
    <row r="24" spans="1:5" ht="15">
      <c r="A24" s="207" t="s">
        <v>777</v>
      </c>
      <c r="B24" s="232">
        <v>105</v>
      </c>
      <c r="C24" s="232">
        <v>105</v>
      </c>
      <c r="D24" s="232">
        <f t="shared" si="1"/>
        <v>0</v>
      </c>
      <c r="E24" s="207"/>
    </row>
    <row r="25" spans="1:5" ht="15">
      <c r="A25" s="207" t="s">
        <v>778</v>
      </c>
      <c r="B25" s="232">
        <v>41</v>
      </c>
      <c r="C25" s="232"/>
      <c r="D25" s="232">
        <f t="shared" si="1"/>
        <v>-41</v>
      </c>
      <c r="E25" s="207"/>
    </row>
    <row r="26" spans="1:5" ht="15">
      <c r="A26" s="207" t="s">
        <v>779</v>
      </c>
      <c r="B26" s="232">
        <v>157.5</v>
      </c>
      <c r="C26" s="232"/>
      <c r="D26" s="232">
        <f t="shared" si="1"/>
        <v>-157.5</v>
      </c>
      <c r="E26" s="207"/>
    </row>
    <row r="27" spans="1:5" ht="15">
      <c r="A27" s="207" t="s">
        <v>780</v>
      </c>
      <c r="B27" s="232">
        <v>96</v>
      </c>
      <c r="C27" s="232"/>
      <c r="D27" s="232">
        <f t="shared" si="1"/>
        <v>-96</v>
      </c>
      <c r="E27" s="207"/>
    </row>
    <row r="28" spans="1:5" ht="15">
      <c r="A28" s="206" t="s">
        <v>781</v>
      </c>
      <c r="B28" s="234">
        <v>18.26</v>
      </c>
      <c r="C28" s="207"/>
      <c r="D28" s="234">
        <f t="shared" si="1"/>
        <v>-18.26</v>
      </c>
      <c r="E28" s="207"/>
    </row>
    <row r="29" spans="1:5" ht="15">
      <c r="A29" s="206" t="s">
        <v>782</v>
      </c>
      <c r="B29" s="234">
        <v>89.71</v>
      </c>
      <c r="C29" s="207"/>
      <c r="D29" s="234">
        <f t="shared" si="1"/>
        <v>-89.71</v>
      </c>
      <c r="E29" s="207"/>
    </row>
    <row r="30" ht="15">
      <c r="E30" s="207"/>
    </row>
    <row r="33" spans="1:5" ht="15">
      <c r="A33" s="210" t="s">
        <v>9</v>
      </c>
      <c r="B33" s="233">
        <f>SUM(B20:B29)</f>
        <v>751.1500000000001</v>
      </c>
      <c r="C33" s="233">
        <f>SUM(C20:C29)</f>
        <v>584.19</v>
      </c>
      <c r="D33" s="233">
        <f>SUM(D20:D29)</f>
        <v>-166.96</v>
      </c>
      <c r="E33" s="210"/>
    </row>
    <row r="34" spans="1:5" ht="15">
      <c r="A34" s="207"/>
      <c r="B34" s="207"/>
      <c r="C34" s="207"/>
      <c r="D34" s="207"/>
      <c r="E34" s="207"/>
    </row>
    <row r="35" spans="1:5" ht="21">
      <c r="A35" s="13" t="s">
        <v>10</v>
      </c>
      <c r="B35" s="226">
        <f>B16-B33</f>
        <v>1358.4499999999998</v>
      </c>
      <c r="C35" s="226">
        <f>C16-C33</f>
        <v>1136.4199999999998</v>
      </c>
      <c r="D35" s="214"/>
      <c r="E35" s="2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4.8515625" style="0" bestFit="1" customWidth="1"/>
    <col min="5" max="5" width="13.8515625" style="0" bestFit="1" customWidth="1"/>
  </cols>
  <sheetData>
    <row r="1" spans="1:5" ht="25.5">
      <c r="A1" s="45" t="s">
        <v>11</v>
      </c>
      <c r="B1" s="46"/>
      <c r="C1" s="46"/>
      <c r="D1" s="46"/>
      <c r="E1" s="46"/>
    </row>
    <row r="2" spans="1:5" ht="26.25">
      <c r="A2" s="47" t="s">
        <v>0</v>
      </c>
      <c r="B2" s="46"/>
      <c r="C2" s="46"/>
      <c r="D2" s="46"/>
      <c r="E2" s="46"/>
    </row>
    <row r="3" spans="1:5" ht="15">
      <c r="A3" s="46" t="s">
        <v>42</v>
      </c>
      <c r="B3" s="46" t="s">
        <v>67</v>
      </c>
      <c r="C3" s="46"/>
      <c r="D3" s="46"/>
      <c r="E3" s="46"/>
    </row>
    <row r="4" spans="1:5" ht="15">
      <c r="A4" s="48">
        <v>41578</v>
      </c>
      <c r="B4" s="46"/>
      <c r="C4" s="46"/>
      <c r="D4" s="46"/>
      <c r="E4" s="46"/>
    </row>
    <row r="5" spans="1:2" ht="15.75" thickBot="1">
      <c r="A5" t="s">
        <v>1</v>
      </c>
      <c r="B5">
        <v>0</v>
      </c>
    </row>
    <row r="6" spans="1:5" ht="21.75" thickBot="1" thickTop="1">
      <c r="A6" s="49" t="s">
        <v>8</v>
      </c>
      <c r="B6" s="50"/>
      <c r="C6" s="50"/>
      <c r="D6" s="50"/>
      <c r="E6" s="50"/>
    </row>
    <row r="7" spans="1:5" ht="16.5" thickBot="1" thickTop="1">
      <c r="A7" s="51" t="s">
        <v>2</v>
      </c>
      <c r="B7" s="51" t="s">
        <v>3</v>
      </c>
      <c r="C7" s="51" t="s">
        <v>4</v>
      </c>
      <c r="D7" s="51" t="s">
        <v>6</v>
      </c>
      <c r="E7" s="51" t="s">
        <v>5</v>
      </c>
    </row>
    <row r="8" spans="1:5" ht="16.5" thickBot="1" thickTop="1">
      <c r="A8" s="50" t="s">
        <v>68</v>
      </c>
      <c r="B8" s="52">
        <v>300</v>
      </c>
      <c r="C8" s="52"/>
      <c r="D8" s="52"/>
      <c r="E8" s="50"/>
    </row>
    <row r="9" spans="1:5" ht="16.5" thickBot="1" thickTop="1">
      <c r="A9" s="50" t="s">
        <v>69</v>
      </c>
      <c r="B9" s="52">
        <v>50</v>
      </c>
      <c r="C9" s="52"/>
      <c r="D9" s="52"/>
      <c r="E9" s="50"/>
    </row>
    <row r="10" spans="1:5" ht="16.5" thickBot="1" thickTop="1">
      <c r="A10" s="50" t="s">
        <v>70</v>
      </c>
      <c r="B10" s="52">
        <v>50</v>
      </c>
      <c r="C10" s="52"/>
      <c r="D10" s="52"/>
      <c r="E10" s="50"/>
    </row>
    <row r="11" spans="1:5" ht="16.5" thickBot="1" thickTop="1">
      <c r="A11" s="53" t="s">
        <v>9</v>
      </c>
      <c r="B11" s="54">
        <f>SUM(B8:B10)</f>
        <v>400</v>
      </c>
      <c r="C11" s="54">
        <f>SUM(C8:C10)</f>
        <v>0</v>
      </c>
      <c r="D11" s="54">
        <f>SUM(D8:D10)</f>
        <v>0</v>
      </c>
      <c r="E11" s="53"/>
    </row>
    <row r="12" spans="1:5" ht="16.5" thickBot="1" thickTop="1">
      <c r="A12" s="50"/>
      <c r="B12" s="50"/>
      <c r="C12" s="50"/>
      <c r="D12" s="50"/>
      <c r="E12" s="50"/>
    </row>
    <row r="13" spans="1:5" ht="21.75" thickBot="1" thickTop="1">
      <c r="A13" s="55" t="s">
        <v>10</v>
      </c>
      <c r="B13" s="56">
        <f>B16-B11</f>
        <v>-400</v>
      </c>
      <c r="C13" s="56">
        <f>C16-C11</f>
        <v>0</v>
      </c>
      <c r="D13" s="57"/>
      <c r="E13" s="57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32"/>
    </sheetView>
  </sheetViews>
  <sheetFormatPr defaultColWidth="9.140625" defaultRowHeight="15"/>
  <cols>
    <col min="1" max="1" width="48.421875" style="0" bestFit="1" customWidth="1"/>
    <col min="2" max="2" width="10.57421875" style="0" bestFit="1" customWidth="1"/>
    <col min="3" max="3" width="6.57421875" style="0" bestFit="1" customWidth="1"/>
    <col min="4" max="4" width="10.57421875" style="0" bestFit="1" customWidth="1"/>
    <col min="5" max="5" width="43.28125" style="0" bestFit="1" customWidth="1"/>
  </cols>
  <sheetData>
    <row r="1" spans="1:5" ht="26.25">
      <c r="A1" s="8" t="s">
        <v>783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784</v>
      </c>
      <c r="B3" s="3"/>
      <c r="C3" s="3"/>
      <c r="D3" s="3"/>
      <c r="E3" s="3"/>
    </row>
    <row r="4" spans="1:5" ht="15">
      <c r="A4" s="17">
        <v>41557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785</v>
      </c>
      <c r="B8" s="216">
        <v>600</v>
      </c>
      <c r="C8" s="216"/>
      <c r="D8" s="216">
        <f>C8-B8</f>
        <v>-600</v>
      </c>
      <c r="E8" s="207" t="s">
        <v>786</v>
      </c>
    </row>
    <row r="9" spans="1:5" ht="15">
      <c r="A9" s="207" t="s">
        <v>787</v>
      </c>
      <c r="B9" s="216">
        <v>80</v>
      </c>
      <c r="C9" s="216"/>
      <c r="D9" s="216">
        <f aca="true" t="shared" si="0" ref="D9:D15">C9-B9</f>
        <v>-80</v>
      </c>
      <c r="E9" s="207" t="s">
        <v>788</v>
      </c>
    </row>
    <row r="10" spans="1:5" ht="15">
      <c r="A10" s="207" t="s">
        <v>789</v>
      </c>
      <c r="B10" s="216">
        <v>275</v>
      </c>
      <c r="C10" s="216"/>
      <c r="D10" s="216">
        <f t="shared" si="0"/>
        <v>-275</v>
      </c>
      <c r="E10" s="207" t="s">
        <v>790</v>
      </c>
    </row>
    <row r="11" spans="1:5" ht="15">
      <c r="A11" s="207" t="s">
        <v>791</v>
      </c>
      <c r="B11" s="216">
        <v>750</v>
      </c>
      <c r="C11" s="216"/>
      <c r="D11" s="216">
        <f t="shared" si="0"/>
        <v>-750</v>
      </c>
      <c r="E11" s="207" t="s">
        <v>792</v>
      </c>
    </row>
    <row r="12" spans="1:5" ht="15">
      <c r="A12" s="207" t="s">
        <v>793</v>
      </c>
      <c r="B12" s="216">
        <v>591.3</v>
      </c>
      <c r="C12" s="216"/>
      <c r="D12" s="216">
        <f t="shared" si="0"/>
        <v>-591.3</v>
      </c>
      <c r="E12" s="207"/>
    </row>
    <row r="13" spans="1:5" ht="15">
      <c r="A13" s="207"/>
      <c r="B13" s="216"/>
      <c r="C13" s="216"/>
      <c r="D13" s="216">
        <f t="shared" si="0"/>
        <v>0</v>
      </c>
      <c r="E13" s="207"/>
    </row>
    <row r="14" spans="1:5" ht="15">
      <c r="A14" s="207"/>
      <c r="B14" s="216"/>
      <c r="C14" s="216"/>
      <c r="D14" s="216">
        <f t="shared" si="0"/>
        <v>0</v>
      </c>
      <c r="E14" s="207"/>
    </row>
    <row r="15" spans="1:5" ht="15">
      <c r="A15" s="207"/>
      <c r="B15" s="216"/>
      <c r="C15" s="216"/>
      <c r="D15" s="216">
        <f t="shared" si="0"/>
        <v>0</v>
      </c>
      <c r="E15" s="207"/>
    </row>
    <row r="16" spans="1:5" ht="15">
      <c r="A16" s="210" t="s">
        <v>7</v>
      </c>
      <c r="B16" s="217">
        <f>SUM(B8:B15)</f>
        <v>2296.3</v>
      </c>
      <c r="C16" s="217">
        <f>SUM(C8:C15)</f>
        <v>0</v>
      </c>
      <c r="D16" s="217">
        <f>SUM(D8:D15)</f>
        <v>-2296.3</v>
      </c>
      <c r="E16" s="210"/>
    </row>
    <row r="17" spans="1:5" ht="15">
      <c r="A17" s="21"/>
      <c r="B17" s="21"/>
      <c r="C17" s="21"/>
      <c r="D17" s="21"/>
      <c r="E17" s="2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207" t="s">
        <v>794</v>
      </c>
      <c r="B20" s="216">
        <v>226.88</v>
      </c>
      <c r="C20" s="216"/>
      <c r="D20" s="216">
        <f>C20-B20</f>
        <v>-226.88</v>
      </c>
      <c r="E20" s="207" t="s">
        <v>795</v>
      </c>
    </row>
    <row r="21" spans="1:5" ht="15">
      <c r="A21" s="207" t="s">
        <v>796</v>
      </c>
      <c r="B21" s="216">
        <v>150</v>
      </c>
      <c r="C21" s="216"/>
      <c r="D21" s="216">
        <f aca="true" t="shared" si="1" ref="D21:D28">C21-B21</f>
        <v>-150</v>
      </c>
      <c r="E21" s="207" t="s">
        <v>797</v>
      </c>
    </row>
    <row r="22" spans="1:5" ht="15">
      <c r="A22" s="207" t="s">
        <v>798</v>
      </c>
      <c r="B22" s="216">
        <v>100</v>
      </c>
      <c r="C22" s="216"/>
      <c r="D22" s="216">
        <f t="shared" si="1"/>
        <v>-100</v>
      </c>
      <c r="E22" s="207" t="s">
        <v>799</v>
      </c>
    </row>
    <row r="23" spans="1:5" ht="15">
      <c r="A23" s="207" t="s">
        <v>800</v>
      </c>
      <c r="B23" s="216">
        <v>250</v>
      </c>
      <c r="C23" s="216"/>
      <c r="D23" s="216">
        <f t="shared" si="1"/>
        <v>-250</v>
      </c>
      <c r="E23" s="207" t="s">
        <v>801</v>
      </c>
    </row>
    <row r="24" spans="1:5" ht="15">
      <c r="A24" s="207" t="s">
        <v>802</v>
      </c>
      <c r="B24" s="216">
        <v>240</v>
      </c>
      <c r="C24" s="216"/>
      <c r="D24" s="216">
        <f t="shared" si="1"/>
        <v>-240</v>
      </c>
      <c r="E24" s="207" t="s">
        <v>803</v>
      </c>
    </row>
    <row r="25" spans="1:5" ht="15">
      <c r="A25" s="207" t="s">
        <v>804</v>
      </c>
      <c r="B25" s="216">
        <v>150</v>
      </c>
      <c r="C25" s="216"/>
      <c r="D25" s="216">
        <f t="shared" si="1"/>
        <v>-150</v>
      </c>
      <c r="E25" s="207" t="s">
        <v>805</v>
      </c>
    </row>
    <row r="26" spans="1:5" ht="15">
      <c r="A26" s="207" t="s">
        <v>806</v>
      </c>
      <c r="B26" s="216">
        <v>100</v>
      </c>
      <c r="C26" s="216"/>
      <c r="D26" s="216">
        <f t="shared" si="1"/>
        <v>-100</v>
      </c>
      <c r="E26" s="207" t="s">
        <v>805</v>
      </c>
    </row>
    <row r="27" spans="1:5" ht="15">
      <c r="A27" s="207" t="s">
        <v>807</v>
      </c>
      <c r="B27" s="216">
        <v>150</v>
      </c>
      <c r="C27" s="216"/>
      <c r="D27" s="216">
        <f t="shared" si="1"/>
        <v>-150</v>
      </c>
      <c r="E27" s="207" t="s">
        <v>805</v>
      </c>
    </row>
    <row r="28" spans="1:5" ht="15">
      <c r="A28" s="207" t="s">
        <v>808</v>
      </c>
      <c r="B28" s="216">
        <v>150</v>
      </c>
      <c r="C28" s="216"/>
      <c r="D28" s="216">
        <f t="shared" si="1"/>
        <v>-150</v>
      </c>
      <c r="E28" s="207" t="s">
        <v>809</v>
      </c>
    </row>
    <row r="29" spans="1:5" ht="15">
      <c r="A29" s="207" t="s">
        <v>810</v>
      </c>
      <c r="B29" s="235">
        <v>250</v>
      </c>
      <c r="C29" s="207"/>
      <c r="D29" s="235">
        <v>250</v>
      </c>
      <c r="E29" s="207" t="s">
        <v>805</v>
      </c>
    </row>
    <row r="30" spans="1:5" ht="15">
      <c r="A30" s="210" t="s">
        <v>9</v>
      </c>
      <c r="B30" s="217">
        <v>1766.88</v>
      </c>
      <c r="C30" s="217">
        <f>SUM(C20:C27)</f>
        <v>0</v>
      </c>
      <c r="D30" s="217">
        <v>1766.88</v>
      </c>
      <c r="E30" s="210"/>
    </row>
    <row r="31" spans="1:5" ht="15">
      <c r="A31" s="207"/>
      <c r="B31" s="207"/>
      <c r="C31" s="207"/>
      <c r="D31" s="207"/>
      <c r="E31" s="207"/>
    </row>
    <row r="32" spans="1:5" ht="21">
      <c r="A32" s="13" t="s">
        <v>10</v>
      </c>
      <c r="B32" s="219">
        <v>529.42</v>
      </c>
      <c r="C32" s="219">
        <f>C16-C30</f>
        <v>0</v>
      </c>
      <c r="D32" s="214"/>
      <c r="E32" s="214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3">
      <selection activeCell="A1" sqref="A1:E54"/>
    </sheetView>
  </sheetViews>
  <sheetFormatPr defaultColWidth="9.140625" defaultRowHeight="15"/>
  <cols>
    <col min="1" max="1" width="48.421875" style="0" bestFit="1" customWidth="1"/>
    <col min="2" max="2" width="24.7109375" style="0" bestFit="1" customWidth="1"/>
    <col min="3" max="3" width="6.57421875" style="0" bestFit="1" customWidth="1"/>
    <col min="4" max="4" width="11.57421875" style="0" bestFit="1" customWidth="1"/>
    <col min="5" max="5" width="12.28125" style="0" bestFit="1" customWidth="1"/>
  </cols>
  <sheetData>
    <row r="1" spans="1:5" ht="26.25">
      <c r="A1" s="8" t="s">
        <v>812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813</v>
      </c>
      <c r="B3" s="3" t="s">
        <v>814</v>
      </c>
      <c r="C3" s="3"/>
      <c r="D3" s="3"/>
      <c r="E3" s="3"/>
    </row>
    <row r="4" spans="1:5" ht="15">
      <c r="A4" s="3" t="s">
        <v>815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299</v>
      </c>
      <c r="B8" s="216">
        <v>1400</v>
      </c>
      <c r="C8" s="216"/>
      <c r="D8" s="216">
        <f>C8-B8</f>
        <v>-1400</v>
      </c>
      <c r="E8" s="207"/>
    </row>
    <row r="9" spans="1:5" ht="15">
      <c r="A9" s="207" t="s">
        <v>816</v>
      </c>
      <c r="B9" s="216">
        <v>350</v>
      </c>
      <c r="C9" s="216"/>
      <c r="D9" s="216">
        <f aca="true" t="shared" si="0" ref="D9:D20">C9-B9</f>
        <v>-350</v>
      </c>
      <c r="E9" s="207"/>
    </row>
    <row r="10" spans="1:5" ht="15">
      <c r="A10" s="207" t="s">
        <v>817</v>
      </c>
      <c r="B10" s="216">
        <v>700</v>
      </c>
      <c r="C10" s="216"/>
      <c r="D10" s="216">
        <f t="shared" si="0"/>
        <v>-700</v>
      </c>
      <c r="E10" s="207"/>
    </row>
    <row r="11" spans="1:5" ht="15">
      <c r="A11" s="207" t="s">
        <v>818</v>
      </c>
      <c r="B11" s="216">
        <v>1750</v>
      </c>
      <c r="C11" s="216"/>
      <c r="D11" s="216">
        <f t="shared" si="0"/>
        <v>-1750</v>
      </c>
      <c r="E11" s="207"/>
    </row>
    <row r="12" spans="1:5" ht="15">
      <c r="A12" s="207" t="s">
        <v>819</v>
      </c>
      <c r="B12" s="216">
        <v>3500</v>
      </c>
      <c r="C12" s="216"/>
      <c r="D12" s="216">
        <f t="shared" si="0"/>
        <v>-3500</v>
      </c>
      <c r="E12" s="207"/>
    </row>
    <row r="13" spans="1:5" ht="15">
      <c r="A13" s="207" t="s">
        <v>820</v>
      </c>
      <c r="B13" s="216">
        <v>2000</v>
      </c>
      <c r="C13" s="216"/>
      <c r="D13" s="216">
        <f t="shared" si="0"/>
        <v>-2000</v>
      </c>
      <c r="E13" s="207"/>
    </row>
    <row r="14" spans="1:5" ht="15">
      <c r="A14" s="207" t="s">
        <v>821</v>
      </c>
      <c r="B14" s="216">
        <v>1000</v>
      </c>
      <c r="C14" s="216"/>
      <c r="D14" s="216">
        <f t="shared" si="0"/>
        <v>-1000</v>
      </c>
      <c r="E14" s="207"/>
    </row>
    <row r="15" spans="1:4" ht="15">
      <c r="A15" s="207" t="s">
        <v>822</v>
      </c>
      <c r="B15" s="216">
        <v>150</v>
      </c>
      <c r="C15" s="216"/>
      <c r="D15" s="216">
        <f t="shared" si="0"/>
        <v>-150</v>
      </c>
    </row>
    <row r="16" spans="1:4" ht="15">
      <c r="A16" s="207" t="s">
        <v>823</v>
      </c>
      <c r="B16" s="216">
        <v>150</v>
      </c>
      <c r="C16" s="216"/>
      <c r="D16" s="216">
        <f t="shared" si="0"/>
        <v>-150</v>
      </c>
    </row>
    <row r="17" spans="1:4" ht="15">
      <c r="A17" s="207" t="s">
        <v>824</v>
      </c>
      <c r="B17" s="216">
        <v>150</v>
      </c>
      <c r="C17" s="216"/>
      <c r="D17" s="216">
        <f t="shared" si="0"/>
        <v>-150</v>
      </c>
    </row>
    <row r="18" spans="1:4" ht="15">
      <c r="A18" s="207" t="s">
        <v>825</v>
      </c>
      <c r="B18" s="216">
        <v>10</v>
      </c>
      <c r="C18" s="216"/>
      <c r="D18" s="216">
        <f t="shared" si="0"/>
        <v>-10</v>
      </c>
    </row>
    <row r="19" spans="1:4" ht="15">
      <c r="A19" s="207" t="s">
        <v>826</v>
      </c>
      <c r="B19" s="216">
        <v>300</v>
      </c>
      <c r="C19" s="216"/>
      <c r="D19" s="216">
        <f t="shared" si="0"/>
        <v>-300</v>
      </c>
    </row>
    <row r="20" spans="1:4" ht="15">
      <c r="A20" s="64" t="s">
        <v>827</v>
      </c>
      <c r="B20" s="236">
        <v>60</v>
      </c>
      <c r="D20" s="65">
        <f t="shared" si="0"/>
        <v>-60</v>
      </c>
    </row>
    <row r="21" spans="1:5" ht="15">
      <c r="A21" s="207" t="s">
        <v>828</v>
      </c>
      <c r="B21" s="216">
        <v>3732.34</v>
      </c>
      <c r="C21" s="216"/>
      <c r="D21" s="216">
        <f>C21-B21</f>
        <v>-3732.34</v>
      </c>
      <c r="E21" s="207"/>
    </row>
    <row r="22" spans="1:5" ht="15">
      <c r="A22" s="210" t="s">
        <v>7</v>
      </c>
      <c r="B22" s="217">
        <f>SUM(B8:B21)</f>
        <v>15252.34</v>
      </c>
      <c r="C22" s="217">
        <f>SUM(C8:C21)</f>
        <v>0</v>
      </c>
      <c r="D22" s="217">
        <f>SUM(D8:D21)</f>
        <v>-15252.34</v>
      </c>
      <c r="E22" s="210"/>
    </row>
    <row r="24" spans="1:5" ht="21">
      <c r="A24" s="2" t="s">
        <v>8</v>
      </c>
      <c r="B24" s="206"/>
      <c r="C24" s="206"/>
      <c r="D24" s="206"/>
      <c r="E24" s="206"/>
    </row>
    <row r="25" spans="1:5" ht="15">
      <c r="A25" s="1" t="s">
        <v>2</v>
      </c>
      <c r="B25" s="1" t="s">
        <v>3</v>
      </c>
      <c r="C25" s="1" t="s">
        <v>4</v>
      </c>
      <c r="D25" s="1" t="s">
        <v>6</v>
      </c>
      <c r="E25" s="1" t="s">
        <v>5</v>
      </c>
    </row>
    <row r="26" spans="1:5" ht="15">
      <c r="A26" s="207" t="s">
        <v>829</v>
      </c>
      <c r="B26" s="216">
        <v>700</v>
      </c>
      <c r="C26" s="216"/>
      <c r="D26" s="216">
        <f aca="true" t="shared" si="1" ref="D26:D51">C26-B26</f>
        <v>-700</v>
      </c>
      <c r="E26" s="207"/>
    </row>
    <row r="27" spans="1:5" ht="15">
      <c r="A27" s="207" t="s">
        <v>830</v>
      </c>
      <c r="B27" s="216">
        <v>99</v>
      </c>
      <c r="C27" s="216"/>
      <c r="D27" s="216">
        <f t="shared" si="1"/>
        <v>-99</v>
      </c>
      <c r="E27" s="207"/>
    </row>
    <row r="28" spans="1:5" ht="15">
      <c r="A28" s="207" t="s">
        <v>831</v>
      </c>
      <c r="B28" s="216">
        <v>4000</v>
      </c>
      <c r="C28" s="216"/>
      <c r="D28" s="216">
        <f t="shared" si="1"/>
        <v>-4000</v>
      </c>
      <c r="E28" s="207"/>
    </row>
    <row r="29" spans="1:5" ht="15">
      <c r="A29" s="207" t="s">
        <v>832</v>
      </c>
      <c r="B29" s="216">
        <v>460</v>
      </c>
      <c r="C29" s="216"/>
      <c r="D29" s="216">
        <f t="shared" si="1"/>
        <v>-460</v>
      </c>
      <c r="E29" s="207"/>
    </row>
    <row r="30" spans="1:5" ht="15">
      <c r="A30" s="207" t="s">
        <v>833</v>
      </c>
      <c r="B30" s="216">
        <v>460</v>
      </c>
      <c r="C30" s="216"/>
      <c r="D30" s="216">
        <f t="shared" si="1"/>
        <v>-460</v>
      </c>
      <c r="E30" s="207"/>
    </row>
    <row r="31" spans="1:5" ht="15">
      <c r="A31" s="64" t="s">
        <v>834</v>
      </c>
      <c r="B31" s="216">
        <v>460</v>
      </c>
      <c r="C31" s="216"/>
      <c r="D31" s="216">
        <f t="shared" si="1"/>
        <v>-460</v>
      </c>
      <c r="E31" s="207"/>
    </row>
    <row r="32" spans="1:5" ht="15">
      <c r="A32" s="207" t="s">
        <v>835</v>
      </c>
      <c r="B32" s="216">
        <v>25</v>
      </c>
      <c r="C32" s="216"/>
      <c r="D32" s="216">
        <f t="shared" si="1"/>
        <v>-25</v>
      </c>
      <c r="E32" s="207"/>
    </row>
    <row r="33" spans="1:5" ht="15">
      <c r="A33" s="207" t="s">
        <v>836</v>
      </c>
      <c r="B33" s="216">
        <v>80</v>
      </c>
      <c r="C33" s="216"/>
      <c r="D33" s="216">
        <f t="shared" si="1"/>
        <v>-80</v>
      </c>
      <c r="E33" s="207"/>
    </row>
    <row r="34" spans="1:5" ht="15">
      <c r="A34" s="207" t="s">
        <v>837</v>
      </c>
      <c r="B34" s="216">
        <v>80</v>
      </c>
      <c r="C34" s="216"/>
      <c r="D34" s="216">
        <f t="shared" si="1"/>
        <v>-80</v>
      </c>
      <c r="E34" s="207"/>
    </row>
    <row r="35" spans="1:5" ht="15">
      <c r="A35" s="207" t="s">
        <v>838</v>
      </c>
      <c r="B35" s="216">
        <v>80</v>
      </c>
      <c r="C35" s="216"/>
      <c r="D35" s="216">
        <f t="shared" si="1"/>
        <v>-80</v>
      </c>
      <c r="E35" s="207"/>
    </row>
    <row r="36" spans="1:5" ht="15">
      <c r="A36" s="207" t="s">
        <v>414</v>
      </c>
      <c r="B36" s="216">
        <v>120</v>
      </c>
      <c r="C36" s="216"/>
      <c r="D36" s="216">
        <f t="shared" si="1"/>
        <v>-120</v>
      </c>
      <c r="E36" s="207"/>
    </row>
    <row r="37" spans="1:5" ht="15">
      <c r="A37" s="207" t="s">
        <v>818</v>
      </c>
      <c r="B37" s="216">
        <v>2500</v>
      </c>
      <c r="C37" s="216"/>
      <c r="D37" s="216">
        <f t="shared" si="1"/>
        <v>-2500</v>
      </c>
      <c r="E37" s="207"/>
    </row>
    <row r="38" spans="1:5" ht="15">
      <c r="A38" s="207" t="s">
        <v>839</v>
      </c>
      <c r="B38" s="216">
        <v>50</v>
      </c>
      <c r="C38" s="216"/>
      <c r="D38" s="216">
        <f t="shared" si="1"/>
        <v>-50</v>
      </c>
      <c r="E38" s="207"/>
    </row>
    <row r="39" spans="1:5" ht="15">
      <c r="A39" s="207" t="s">
        <v>840</v>
      </c>
      <c r="B39" s="216">
        <v>300</v>
      </c>
      <c r="C39" s="216"/>
      <c r="D39" s="216">
        <f t="shared" si="1"/>
        <v>-300</v>
      </c>
      <c r="E39" s="207"/>
    </row>
    <row r="40" spans="1:5" ht="15">
      <c r="A40" s="207" t="s">
        <v>841</v>
      </c>
      <c r="B40" s="216">
        <v>300</v>
      </c>
      <c r="C40" s="216"/>
      <c r="D40" s="216">
        <f t="shared" si="1"/>
        <v>-300</v>
      </c>
      <c r="E40" s="207"/>
    </row>
    <row r="41" spans="1:5" ht="15">
      <c r="A41" s="207" t="s">
        <v>842</v>
      </c>
      <c r="B41" s="216">
        <v>300</v>
      </c>
      <c r="C41" s="216"/>
      <c r="D41" s="216">
        <f t="shared" si="1"/>
        <v>-300</v>
      </c>
      <c r="E41" s="207"/>
    </row>
    <row r="42" spans="1:5" ht="15">
      <c r="A42" s="207" t="s">
        <v>843</v>
      </c>
      <c r="B42" s="216">
        <v>300</v>
      </c>
      <c r="C42" s="216"/>
      <c r="D42" s="216">
        <f t="shared" si="1"/>
        <v>-300</v>
      </c>
      <c r="E42" s="207"/>
    </row>
    <row r="43" spans="1:5" ht="15">
      <c r="A43" s="207" t="s">
        <v>844</v>
      </c>
      <c r="B43" s="216">
        <v>300</v>
      </c>
      <c r="C43" s="216"/>
      <c r="D43" s="216">
        <f t="shared" si="1"/>
        <v>-300</v>
      </c>
      <c r="E43" s="207"/>
    </row>
    <row r="44" spans="1:4" ht="15">
      <c r="A44" s="207" t="s">
        <v>845</v>
      </c>
      <c r="B44" s="216">
        <v>25</v>
      </c>
      <c r="C44" s="216"/>
      <c r="D44" s="216">
        <f t="shared" si="1"/>
        <v>-25</v>
      </c>
    </row>
    <row r="45" spans="1:4" ht="15">
      <c r="A45" s="207" t="s">
        <v>846</v>
      </c>
      <c r="B45" s="216">
        <v>120</v>
      </c>
      <c r="C45" s="216"/>
      <c r="D45" s="216">
        <f t="shared" si="1"/>
        <v>-120</v>
      </c>
    </row>
    <row r="46" spans="1:4" ht="15">
      <c r="A46" s="207" t="s">
        <v>847</v>
      </c>
      <c r="B46" s="216">
        <v>700</v>
      </c>
      <c r="C46" s="216"/>
      <c r="D46" s="216">
        <f t="shared" si="1"/>
        <v>-700</v>
      </c>
    </row>
    <row r="47" spans="1:4" ht="15">
      <c r="A47" s="207" t="s">
        <v>848</v>
      </c>
      <c r="B47" s="216">
        <v>300</v>
      </c>
      <c r="C47" s="216"/>
      <c r="D47" s="216">
        <f t="shared" si="1"/>
        <v>-300</v>
      </c>
    </row>
    <row r="48" spans="1:4" ht="15">
      <c r="A48" s="207" t="s">
        <v>849</v>
      </c>
      <c r="B48" s="216">
        <v>300</v>
      </c>
      <c r="C48" s="216"/>
      <c r="D48" s="216">
        <f t="shared" si="1"/>
        <v>-300</v>
      </c>
    </row>
    <row r="49" spans="1:4" ht="15">
      <c r="A49" s="207" t="s">
        <v>850</v>
      </c>
      <c r="B49" s="216">
        <v>100</v>
      </c>
      <c r="C49" s="216"/>
      <c r="D49" s="216">
        <f t="shared" si="1"/>
        <v>-100</v>
      </c>
    </row>
    <row r="50" spans="1:4" ht="15">
      <c r="A50" s="64" t="s">
        <v>851</v>
      </c>
      <c r="B50" s="216">
        <v>10</v>
      </c>
      <c r="C50" s="216"/>
      <c r="D50" s="216">
        <f t="shared" si="1"/>
        <v>-10</v>
      </c>
    </row>
    <row r="51" spans="1:4" ht="15">
      <c r="A51" s="64" t="s">
        <v>852</v>
      </c>
      <c r="B51" s="236">
        <v>1500</v>
      </c>
      <c r="D51" s="65">
        <f t="shared" si="1"/>
        <v>-1500</v>
      </c>
    </row>
    <row r="52" spans="1:5" ht="15">
      <c r="A52" s="210" t="s">
        <v>9</v>
      </c>
      <c r="B52" s="217">
        <f>SUM(B26:B51)</f>
        <v>13669</v>
      </c>
      <c r="C52" s="217">
        <f>SUM(C26:C33)</f>
        <v>0</v>
      </c>
      <c r="D52" s="217">
        <f>SUM(D26:D45)</f>
        <v>-10759</v>
      </c>
      <c r="E52" s="210"/>
    </row>
    <row r="53" spans="1:5" ht="15">
      <c r="A53" s="207"/>
      <c r="B53" s="207"/>
      <c r="C53" s="207"/>
      <c r="D53" s="207"/>
      <c r="E53" s="207"/>
    </row>
    <row r="54" spans="1:5" ht="21">
      <c r="A54" s="13" t="s">
        <v>10</v>
      </c>
      <c r="B54" s="219">
        <f>B22-B52</f>
        <v>1583.3400000000001</v>
      </c>
      <c r="C54" s="219">
        <f>C22-C52</f>
        <v>0</v>
      </c>
      <c r="D54" s="214"/>
      <c r="E54" s="214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5"/>
  <cols>
    <col min="1" max="1" width="48.421875" style="0" bestFit="1" customWidth="1"/>
    <col min="2" max="2" width="24.7109375" style="0" bestFit="1" customWidth="1"/>
    <col min="3" max="3" width="6.57421875" style="0" bestFit="1" customWidth="1"/>
    <col min="4" max="4" width="10.57421875" style="0" bestFit="1" customWidth="1"/>
    <col min="5" max="5" width="12.28125" style="0" bestFit="1" customWidth="1"/>
  </cols>
  <sheetData>
    <row r="1" spans="1:5" ht="26.25">
      <c r="A1" s="8" t="s">
        <v>853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813</v>
      </c>
      <c r="B3" s="3" t="s">
        <v>814</v>
      </c>
      <c r="C3" s="3"/>
      <c r="D3" s="3"/>
      <c r="E3" s="3"/>
    </row>
    <row r="4" spans="1:5" ht="15">
      <c r="A4" s="3" t="s">
        <v>854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299</v>
      </c>
      <c r="B8" s="216">
        <v>1400</v>
      </c>
      <c r="C8" s="216"/>
      <c r="D8" s="216">
        <f>C8-B8</f>
        <v>-1400</v>
      </c>
      <c r="E8" s="207"/>
    </row>
    <row r="9" spans="1:5" ht="15">
      <c r="A9" s="207" t="s">
        <v>816</v>
      </c>
      <c r="B9" s="216">
        <v>350</v>
      </c>
      <c r="C9" s="216"/>
      <c r="D9" s="216">
        <f aca="true" t="shared" si="0" ref="D9:D22">C9-B9</f>
        <v>-350</v>
      </c>
      <c r="E9" s="207"/>
    </row>
    <row r="10" spans="1:5" ht="15">
      <c r="A10" s="207" t="s">
        <v>817</v>
      </c>
      <c r="B10" s="216">
        <v>400</v>
      </c>
      <c r="C10" s="216"/>
      <c r="D10" s="216">
        <f t="shared" si="0"/>
        <v>-400</v>
      </c>
      <c r="E10" s="207"/>
    </row>
    <row r="11" spans="1:5" ht="15">
      <c r="A11" s="207" t="s">
        <v>818</v>
      </c>
      <c r="B11" s="216">
        <v>1000</v>
      </c>
      <c r="C11" s="216"/>
      <c r="D11" s="216">
        <f t="shared" si="0"/>
        <v>-1000</v>
      </c>
      <c r="E11" s="207"/>
    </row>
    <row r="12" spans="1:5" ht="15">
      <c r="A12" s="207" t="s">
        <v>855</v>
      </c>
      <c r="B12" s="216">
        <v>3000</v>
      </c>
      <c r="C12" s="216"/>
      <c r="D12" s="216">
        <f t="shared" si="0"/>
        <v>-3000</v>
      </c>
      <c r="E12" s="207"/>
    </row>
    <row r="13" spans="1:5" ht="15">
      <c r="A13" s="207" t="s">
        <v>855</v>
      </c>
      <c r="B13" s="216">
        <v>2000</v>
      </c>
      <c r="C13" s="216"/>
      <c r="D13" s="216">
        <f t="shared" si="0"/>
        <v>-2000</v>
      </c>
      <c r="E13" s="207"/>
    </row>
    <row r="14" spans="1:5" ht="15">
      <c r="A14" s="207" t="s">
        <v>855</v>
      </c>
      <c r="B14" s="216">
        <v>1500</v>
      </c>
      <c r="C14" s="216"/>
      <c r="D14" s="216">
        <f t="shared" si="0"/>
        <v>-1500</v>
      </c>
      <c r="E14" s="207"/>
    </row>
    <row r="15" spans="1:5" ht="15">
      <c r="A15" s="207" t="s">
        <v>594</v>
      </c>
      <c r="B15" s="216">
        <v>150</v>
      </c>
      <c r="C15" s="216"/>
      <c r="D15" s="216">
        <f t="shared" si="0"/>
        <v>-150</v>
      </c>
      <c r="E15" s="207"/>
    </row>
    <row r="16" spans="1:5" ht="15">
      <c r="A16" s="207" t="s">
        <v>856</v>
      </c>
      <c r="B16" s="216">
        <v>150</v>
      </c>
      <c r="C16" s="216"/>
      <c r="D16" s="216">
        <f t="shared" si="0"/>
        <v>-150</v>
      </c>
      <c r="E16" s="207"/>
    </row>
    <row r="17" spans="1:5" ht="15">
      <c r="A17" s="207" t="s">
        <v>857</v>
      </c>
      <c r="B17" s="216">
        <v>150</v>
      </c>
      <c r="C17" s="216"/>
      <c r="D17" s="216">
        <f t="shared" si="0"/>
        <v>-150</v>
      </c>
      <c r="E17" s="207"/>
    </row>
    <row r="18" spans="1:5" ht="15">
      <c r="A18" s="207" t="s">
        <v>858</v>
      </c>
      <c r="B18" s="216">
        <v>200</v>
      </c>
      <c r="C18" s="216"/>
      <c r="D18" s="216">
        <f t="shared" si="0"/>
        <v>-200</v>
      </c>
      <c r="E18" s="207"/>
    </row>
    <row r="19" spans="1:5" ht="15">
      <c r="A19" s="207" t="s">
        <v>859</v>
      </c>
      <c r="B19" s="216">
        <v>1000</v>
      </c>
      <c r="C19" s="216"/>
      <c r="D19" s="216">
        <f t="shared" si="0"/>
        <v>-1000</v>
      </c>
      <c r="E19" s="207"/>
    </row>
    <row r="20" spans="1:5" ht="15">
      <c r="A20" s="207" t="s">
        <v>860</v>
      </c>
      <c r="B20" s="216">
        <v>2000</v>
      </c>
      <c r="C20" s="216"/>
      <c r="D20" s="216">
        <f t="shared" si="0"/>
        <v>-2000</v>
      </c>
      <c r="E20" s="207"/>
    </row>
    <row r="21" spans="1:5" ht="15">
      <c r="A21" s="207" t="s">
        <v>861</v>
      </c>
      <c r="B21" s="216">
        <v>1000</v>
      </c>
      <c r="C21" s="216"/>
      <c r="D21" s="216">
        <f t="shared" si="0"/>
        <v>-1000</v>
      </c>
      <c r="E21" s="207"/>
    </row>
    <row r="22" spans="1:5" ht="15">
      <c r="A22" s="207" t="s">
        <v>862</v>
      </c>
      <c r="B22" s="216">
        <v>60</v>
      </c>
      <c r="C22" s="216"/>
      <c r="D22" s="216">
        <f t="shared" si="0"/>
        <v>-60</v>
      </c>
      <c r="E22" s="207"/>
    </row>
    <row r="23" spans="1:5" ht="15">
      <c r="A23" s="207" t="s">
        <v>863</v>
      </c>
      <c r="B23" s="216">
        <v>700</v>
      </c>
      <c r="C23" s="216"/>
      <c r="D23" s="216">
        <f>C23-B23</f>
        <v>-700</v>
      </c>
      <c r="E23" s="207"/>
    </row>
    <row r="24" spans="1:5" ht="15">
      <c r="A24" s="207" t="s">
        <v>864</v>
      </c>
      <c r="B24" s="216">
        <v>400</v>
      </c>
      <c r="C24" s="216"/>
      <c r="D24" s="216">
        <f>C24-B24</f>
        <v>-400</v>
      </c>
      <c r="E24" s="207"/>
    </row>
    <row r="25" spans="1:5" ht="15">
      <c r="A25" s="206" t="s">
        <v>865</v>
      </c>
      <c r="B25" s="216">
        <v>300</v>
      </c>
      <c r="C25" s="216"/>
      <c r="D25" s="216">
        <f>C25-B25</f>
        <v>-300</v>
      </c>
      <c r="E25" s="207"/>
    </row>
    <row r="26" spans="1:4" ht="15">
      <c r="A26" s="207" t="s">
        <v>866</v>
      </c>
      <c r="B26" s="216">
        <v>3000</v>
      </c>
      <c r="C26" s="216"/>
      <c r="D26" s="216">
        <f>C26-B26</f>
        <v>-3000</v>
      </c>
    </row>
    <row r="27" spans="1:5" ht="15">
      <c r="A27" s="210" t="s">
        <v>7</v>
      </c>
      <c r="B27" s="217">
        <f>SUM(B8:B26)</f>
        <v>18760</v>
      </c>
      <c r="C27" s="217">
        <f>SUM(C8:C15)</f>
        <v>0</v>
      </c>
      <c r="D27" s="217">
        <f>SUM(D8:D15)</f>
        <v>-9800</v>
      </c>
      <c r="E27" s="210"/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61"/>
    </sheetView>
  </sheetViews>
  <sheetFormatPr defaultColWidth="9.140625" defaultRowHeight="15"/>
  <cols>
    <col min="1" max="1" width="84.140625" style="0" bestFit="1" customWidth="1"/>
    <col min="2" max="2" width="29.7109375" style="0" bestFit="1" customWidth="1"/>
    <col min="3" max="3" width="29.28125" style="0" bestFit="1" customWidth="1"/>
    <col min="4" max="6" width="11.57421875" style="0" bestFit="1" customWidth="1"/>
    <col min="7" max="7" width="23.7109375" style="0" bestFit="1" customWidth="1"/>
  </cols>
  <sheetData>
    <row r="1" spans="1:7" ht="26.25">
      <c r="A1" s="237" t="s">
        <v>867</v>
      </c>
      <c r="B1" s="238"/>
      <c r="C1" s="238"/>
      <c r="D1" s="239"/>
      <c r="E1" s="239"/>
      <c r="F1" s="239"/>
      <c r="G1" s="240"/>
    </row>
    <row r="2" spans="1:7" ht="18.75">
      <c r="A2" s="241" t="s">
        <v>868</v>
      </c>
      <c r="B2" s="242"/>
      <c r="C2" s="242"/>
      <c r="D2" s="242"/>
      <c r="E2" s="242"/>
      <c r="F2" s="242"/>
      <c r="G2" s="243"/>
    </row>
    <row r="3" spans="1:7" ht="15.75">
      <c r="A3" s="244" t="s">
        <v>869</v>
      </c>
      <c r="B3" s="245"/>
      <c r="C3" s="245"/>
      <c r="D3" s="245"/>
      <c r="E3" s="245"/>
      <c r="F3" s="245"/>
      <c r="G3" s="246"/>
    </row>
    <row r="4" spans="1:7" ht="15.75">
      <c r="A4" s="247"/>
      <c r="B4" s="247"/>
      <c r="C4" s="247"/>
      <c r="D4" s="247"/>
      <c r="E4" s="247"/>
      <c r="F4" s="247"/>
      <c r="G4" s="247"/>
    </row>
    <row r="5" spans="1:7" ht="21">
      <c r="A5" s="248" t="s">
        <v>870</v>
      </c>
      <c r="B5" s="249"/>
      <c r="C5" s="250"/>
      <c r="D5" s="247"/>
      <c r="E5" s="247"/>
      <c r="F5" s="247"/>
      <c r="G5" s="247"/>
    </row>
    <row r="6" spans="1:7" ht="15">
      <c r="A6" s="251" t="s">
        <v>871</v>
      </c>
      <c r="B6" s="251" t="s">
        <v>2</v>
      </c>
      <c r="C6" s="251" t="s">
        <v>872</v>
      </c>
      <c r="D6" s="252" t="s">
        <v>3</v>
      </c>
      <c r="E6" s="252" t="s">
        <v>4</v>
      </c>
      <c r="F6" s="252" t="s">
        <v>6</v>
      </c>
      <c r="G6" s="253" t="s">
        <v>600</v>
      </c>
    </row>
    <row r="7" spans="1:7" ht="15.75">
      <c r="A7" s="254" t="s">
        <v>873</v>
      </c>
      <c r="B7" s="255" t="s">
        <v>299</v>
      </c>
      <c r="C7" s="254"/>
      <c r="D7" s="256">
        <v>284.58</v>
      </c>
      <c r="E7" s="256"/>
      <c r="F7" s="257"/>
      <c r="G7" s="258"/>
    </row>
    <row r="8" spans="1:7" ht="15.75">
      <c r="A8" s="259" t="s">
        <v>874</v>
      </c>
      <c r="B8" s="260" t="s">
        <v>299</v>
      </c>
      <c r="C8" s="259"/>
      <c r="D8" s="256">
        <v>284.58</v>
      </c>
      <c r="E8" s="256"/>
      <c r="F8" s="257"/>
      <c r="G8" s="261"/>
    </row>
    <row r="9" spans="1:7" ht="15.75">
      <c r="A9" s="259" t="s">
        <v>873</v>
      </c>
      <c r="B9" s="260" t="s">
        <v>726</v>
      </c>
      <c r="C9" s="259"/>
      <c r="D9" s="262">
        <v>900</v>
      </c>
      <c r="E9" s="262"/>
      <c r="F9" s="257"/>
      <c r="G9" s="261"/>
    </row>
    <row r="10" spans="1:7" ht="15.75">
      <c r="A10" s="259" t="s">
        <v>874</v>
      </c>
      <c r="B10" s="260" t="s">
        <v>726</v>
      </c>
      <c r="C10" s="259"/>
      <c r="D10" s="256">
        <v>900</v>
      </c>
      <c r="E10" s="256"/>
      <c r="F10" s="257"/>
      <c r="G10" s="261"/>
    </row>
    <row r="11" spans="1:7" ht="15.75">
      <c r="A11" s="263" t="s">
        <v>873</v>
      </c>
      <c r="B11" s="264" t="s">
        <v>247</v>
      </c>
      <c r="C11" s="263"/>
      <c r="D11" s="262">
        <v>470.58</v>
      </c>
      <c r="E11" s="256">
        <v>470.58</v>
      </c>
      <c r="F11" s="257"/>
      <c r="G11" s="261"/>
    </row>
    <row r="12" spans="1:7" ht="15.75">
      <c r="A12" s="265" t="s">
        <v>875</v>
      </c>
      <c r="B12" s="266" t="s">
        <v>876</v>
      </c>
      <c r="C12" s="263" t="s">
        <v>877</v>
      </c>
      <c r="D12" s="262">
        <v>200</v>
      </c>
      <c r="E12" s="256"/>
      <c r="F12" s="257"/>
      <c r="G12" s="261"/>
    </row>
    <row r="13" spans="1:7" ht="15.75">
      <c r="A13" s="267"/>
      <c r="B13" s="266" t="s">
        <v>878</v>
      </c>
      <c r="C13" s="268"/>
      <c r="D13" s="262">
        <v>607.05</v>
      </c>
      <c r="E13" s="262"/>
      <c r="F13" s="257"/>
      <c r="G13" s="269"/>
    </row>
    <row r="14" spans="1:7" ht="15.75">
      <c r="A14" s="270" t="s">
        <v>879</v>
      </c>
      <c r="B14" s="264" t="s">
        <v>880</v>
      </c>
      <c r="C14" s="268" t="s">
        <v>881</v>
      </c>
      <c r="D14" s="262">
        <v>85</v>
      </c>
      <c r="E14" s="262"/>
      <c r="F14" s="257"/>
      <c r="G14" s="261"/>
    </row>
    <row r="15" spans="1:7" ht="15.75">
      <c r="A15" s="271" t="s">
        <v>882</v>
      </c>
      <c r="B15" s="266" t="s">
        <v>883</v>
      </c>
      <c r="C15" s="268" t="s">
        <v>884</v>
      </c>
      <c r="D15" s="256">
        <v>620</v>
      </c>
      <c r="E15" s="262"/>
      <c r="F15" s="257"/>
      <c r="G15" s="261"/>
    </row>
    <row r="16" spans="1:7" ht="15.75">
      <c r="A16" s="272" t="s">
        <v>885</v>
      </c>
      <c r="B16" s="266" t="s">
        <v>886</v>
      </c>
      <c r="C16" s="268"/>
      <c r="D16" s="256">
        <f>1082+40+60+60</f>
        <v>1242</v>
      </c>
      <c r="E16" s="256"/>
      <c r="F16" s="257"/>
      <c r="G16" s="261"/>
    </row>
    <row r="17" spans="1:7" ht="15.75">
      <c r="A17" s="272" t="s">
        <v>887</v>
      </c>
      <c r="B17" s="266" t="s">
        <v>888</v>
      </c>
      <c r="C17" s="268"/>
      <c r="D17" s="256">
        <f>15*75</f>
        <v>1125</v>
      </c>
      <c r="E17" s="256"/>
      <c r="F17" s="257"/>
      <c r="G17" s="261"/>
    </row>
    <row r="18" spans="1:7" ht="15.75">
      <c r="A18" s="272"/>
      <c r="B18" s="264" t="s">
        <v>889</v>
      </c>
      <c r="C18" s="268" t="s">
        <v>555</v>
      </c>
      <c r="D18" s="256">
        <f>69.64+73.55</f>
        <v>143.19</v>
      </c>
      <c r="E18" s="256"/>
      <c r="F18" s="257"/>
      <c r="G18" s="261"/>
    </row>
    <row r="19" spans="1:7" ht="15.75">
      <c r="A19" s="272" t="s">
        <v>890</v>
      </c>
      <c r="B19" s="266"/>
      <c r="C19" s="268"/>
      <c r="D19" s="257"/>
      <c r="E19" s="256"/>
      <c r="F19" s="257"/>
      <c r="G19" s="261"/>
    </row>
    <row r="20" spans="1:7" ht="15.75">
      <c r="A20" s="272"/>
      <c r="B20" s="264" t="s">
        <v>876</v>
      </c>
      <c r="C20" s="268" t="s">
        <v>891</v>
      </c>
      <c r="D20" s="257">
        <v>400</v>
      </c>
      <c r="E20" s="256"/>
      <c r="F20" s="257"/>
      <c r="G20" s="261"/>
    </row>
    <row r="21" spans="1:7" ht="15.75">
      <c r="A21" s="272"/>
      <c r="B21" s="264" t="s">
        <v>863</v>
      </c>
      <c r="C21" s="268" t="s">
        <v>892</v>
      </c>
      <c r="D21" s="257">
        <v>500</v>
      </c>
      <c r="E21" s="256"/>
      <c r="F21" s="257"/>
      <c r="G21" s="261"/>
    </row>
    <row r="22" spans="1:7" ht="15.75">
      <c r="A22" s="433" t="s">
        <v>893</v>
      </c>
      <c r="B22" s="273" t="s">
        <v>894</v>
      </c>
      <c r="C22" s="268" t="s">
        <v>884</v>
      </c>
      <c r="D22" s="256">
        <v>380</v>
      </c>
      <c r="E22" s="256"/>
      <c r="F22" s="257"/>
      <c r="G22" s="261"/>
    </row>
    <row r="23" spans="1:7" ht="15">
      <c r="A23" s="434"/>
      <c r="B23" s="266" t="s">
        <v>895</v>
      </c>
      <c r="C23" s="268" t="s">
        <v>896</v>
      </c>
      <c r="D23" s="257">
        <v>775</v>
      </c>
      <c r="E23" s="262">
        <v>775</v>
      </c>
      <c r="F23" s="257">
        <f>E23-D23</f>
        <v>0</v>
      </c>
      <c r="G23" s="274" t="s">
        <v>897</v>
      </c>
    </row>
    <row r="24" spans="1:7" ht="15.75">
      <c r="A24" s="275" t="s">
        <v>898</v>
      </c>
      <c r="B24" s="264"/>
      <c r="C24" s="276"/>
      <c r="D24" s="277"/>
      <c r="E24" s="277"/>
      <c r="F24" s="277"/>
      <c r="G24" s="247"/>
    </row>
    <row r="25" spans="1:7" ht="15.75">
      <c r="A25" s="435" t="s">
        <v>7</v>
      </c>
      <c r="B25" s="436"/>
      <c r="C25" s="437"/>
      <c r="D25" s="278">
        <f>SUM(D7:D24)</f>
        <v>8916.98</v>
      </c>
      <c r="E25" s="278">
        <f>SUM(E7:E24)</f>
        <v>1245.58</v>
      </c>
      <c r="F25" s="278"/>
      <c r="G25" s="279"/>
    </row>
    <row r="26" spans="1:7" ht="15.75">
      <c r="A26" s="11"/>
      <c r="B26" s="11"/>
      <c r="C26" s="11"/>
      <c r="D26" s="11"/>
      <c r="E26" s="11"/>
      <c r="F26" s="280"/>
      <c r="G26" s="11"/>
    </row>
    <row r="27" spans="1:7" ht="21">
      <c r="A27" s="281" t="s">
        <v>899</v>
      </c>
      <c r="B27" s="282"/>
      <c r="C27" s="283"/>
      <c r="D27" s="258"/>
      <c r="E27" s="258"/>
      <c r="F27" s="280"/>
      <c r="G27" s="258"/>
    </row>
    <row r="28" spans="1:7" ht="15">
      <c r="A28" s="284" t="s">
        <v>871</v>
      </c>
      <c r="B28" s="285" t="s">
        <v>2</v>
      </c>
      <c r="C28" s="285" t="s">
        <v>872</v>
      </c>
      <c r="D28" s="286" t="s">
        <v>3</v>
      </c>
      <c r="E28" s="286" t="s">
        <v>4</v>
      </c>
      <c r="F28" s="286" t="s">
        <v>6</v>
      </c>
      <c r="G28" s="287" t="s">
        <v>5</v>
      </c>
    </row>
    <row r="29" spans="1:7" ht="15.75">
      <c r="A29" s="288" t="s">
        <v>900</v>
      </c>
      <c r="B29" s="260" t="s">
        <v>901</v>
      </c>
      <c r="C29" s="260" t="s">
        <v>902</v>
      </c>
      <c r="D29" s="262">
        <v>60</v>
      </c>
      <c r="E29" s="262"/>
      <c r="F29" s="289"/>
      <c r="G29" s="269"/>
    </row>
    <row r="30" spans="1:7" ht="15.75">
      <c r="A30" s="290"/>
      <c r="B30" s="291" t="s">
        <v>903</v>
      </c>
      <c r="C30" s="260" t="s">
        <v>904</v>
      </c>
      <c r="D30" s="289">
        <v>20</v>
      </c>
      <c r="E30" s="262"/>
      <c r="F30" s="289"/>
      <c r="G30" s="269"/>
    </row>
    <row r="31" spans="1:7" ht="15.75">
      <c r="A31" s="290"/>
      <c r="B31" s="291" t="s">
        <v>905</v>
      </c>
      <c r="C31" s="260" t="s">
        <v>906</v>
      </c>
      <c r="D31" s="289">
        <v>21</v>
      </c>
      <c r="E31" s="262">
        <v>21</v>
      </c>
      <c r="F31" s="289"/>
      <c r="G31" s="269"/>
    </row>
    <row r="32" spans="1:7" ht="15.75">
      <c r="A32" s="290"/>
      <c r="B32" s="291" t="s">
        <v>907</v>
      </c>
      <c r="C32" s="260" t="s">
        <v>908</v>
      </c>
      <c r="D32" s="289">
        <v>40</v>
      </c>
      <c r="E32" s="262"/>
      <c r="F32" s="289"/>
      <c r="G32" s="269"/>
    </row>
    <row r="33" spans="1:7" ht="15.75">
      <c r="A33" s="292" t="s">
        <v>909</v>
      </c>
      <c r="B33" s="293" t="s">
        <v>910</v>
      </c>
      <c r="C33" s="266" t="s">
        <v>911</v>
      </c>
      <c r="D33" s="262">
        <f>8.77+6.48+16+13+3.99+9.4+15.03+17.41+29.94+14.23+8.47+13.69</f>
        <v>156.41</v>
      </c>
      <c r="E33" s="262"/>
      <c r="F33" s="257"/>
      <c r="G33" s="269"/>
    </row>
    <row r="34" spans="1:7" ht="15.75">
      <c r="A34" s="294" t="s">
        <v>912</v>
      </c>
      <c r="B34" s="264" t="s">
        <v>913</v>
      </c>
      <c r="C34" s="264" t="s">
        <v>914</v>
      </c>
      <c r="D34" s="256">
        <v>48</v>
      </c>
      <c r="E34" s="256"/>
      <c r="F34" s="256"/>
      <c r="G34" s="258"/>
    </row>
    <row r="35" spans="1:7" ht="15.75">
      <c r="A35" s="424" t="s">
        <v>879</v>
      </c>
      <c r="B35" s="293" t="s">
        <v>915</v>
      </c>
      <c r="C35" s="266" t="s">
        <v>149</v>
      </c>
      <c r="D35" s="256">
        <v>83.26</v>
      </c>
      <c r="E35" s="256"/>
      <c r="F35" s="257"/>
      <c r="G35" s="261"/>
    </row>
    <row r="36" spans="1:7" ht="15.75">
      <c r="A36" s="426"/>
      <c r="B36" s="295" t="s">
        <v>880</v>
      </c>
      <c r="C36" s="296" t="s">
        <v>916</v>
      </c>
      <c r="D36" s="256">
        <v>30</v>
      </c>
      <c r="E36" s="256"/>
      <c r="F36" s="257"/>
      <c r="G36" s="261"/>
    </row>
    <row r="37" spans="1:7" ht="15.75">
      <c r="A37" s="438" t="s">
        <v>882</v>
      </c>
      <c r="B37" s="440" t="s">
        <v>883</v>
      </c>
      <c r="C37" s="266" t="s">
        <v>917</v>
      </c>
      <c r="D37" s="256">
        <f>53.97+29.97+38.75</f>
        <v>122.69</v>
      </c>
      <c r="E37" s="256"/>
      <c r="F37" s="257"/>
      <c r="G37" s="261"/>
    </row>
    <row r="38" spans="1:7" ht="15">
      <c r="A38" s="439"/>
      <c r="B38" s="441"/>
      <c r="C38" s="266" t="s">
        <v>918</v>
      </c>
      <c r="D38" s="256">
        <v>269.24</v>
      </c>
      <c r="E38" s="256"/>
      <c r="F38" s="257"/>
      <c r="G38" s="257"/>
    </row>
    <row r="39" spans="1:7" ht="15">
      <c r="A39" s="439"/>
      <c r="B39" s="441"/>
      <c r="C39" s="266" t="s">
        <v>919</v>
      </c>
      <c r="D39" s="256">
        <f>164+238.75</f>
        <v>402.75</v>
      </c>
      <c r="E39" s="256"/>
      <c r="F39" s="257"/>
      <c r="G39" s="257"/>
    </row>
    <row r="40" spans="1:7" ht="15.75">
      <c r="A40" s="297" t="s">
        <v>885</v>
      </c>
      <c r="B40" s="266" t="s">
        <v>104</v>
      </c>
      <c r="C40" s="266" t="s">
        <v>920</v>
      </c>
      <c r="D40" s="257">
        <v>20.84</v>
      </c>
      <c r="E40" s="256"/>
      <c r="F40" s="257"/>
      <c r="G40" s="261"/>
    </row>
    <row r="41" spans="1:7" ht="15.75">
      <c r="A41" s="424" t="s">
        <v>887</v>
      </c>
      <c r="B41" s="293" t="s">
        <v>921</v>
      </c>
      <c r="C41" s="266" t="s">
        <v>922</v>
      </c>
      <c r="D41" s="256">
        <v>64.43</v>
      </c>
      <c r="E41" s="256"/>
      <c r="F41" s="257"/>
      <c r="G41" s="261"/>
    </row>
    <row r="42" spans="1:7" ht="15.75">
      <c r="A42" s="425"/>
      <c r="B42" s="298" t="s">
        <v>886</v>
      </c>
      <c r="C42" s="266"/>
      <c r="D42" s="257">
        <v>1343.49</v>
      </c>
      <c r="E42" s="256"/>
      <c r="F42" s="257"/>
      <c r="G42" s="261"/>
    </row>
    <row r="43" spans="1:7" ht="15.75">
      <c r="A43" s="424" t="s">
        <v>890</v>
      </c>
      <c r="B43" s="427" t="s">
        <v>877</v>
      </c>
      <c r="C43" s="266" t="s">
        <v>923</v>
      </c>
      <c r="D43" s="257">
        <v>126</v>
      </c>
      <c r="E43" s="256"/>
      <c r="F43" s="257"/>
      <c r="G43" s="261"/>
    </row>
    <row r="44" spans="1:7" ht="15.75">
      <c r="A44" s="425"/>
      <c r="B44" s="428"/>
      <c r="C44" s="266" t="s">
        <v>924</v>
      </c>
      <c r="D44" s="257">
        <v>260</v>
      </c>
      <c r="E44" s="256"/>
      <c r="F44" s="257"/>
      <c r="G44" s="261"/>
    </row>
    <row r="45" spans="1:7" ht="15.75">
      <c r="A45" s="425"/>
      <c r="B45" s="299" t="s">
        <v>925</v>
      </c>
      <c r="C45" s="264" t="s">
        <v>926</v>
      </c>
      <c r="D45" s="256">
        <f>25.5+13</f>
        <v>38.5</v>
      </c>
      <c r="E45" s="256"/>
      <c r="F45" s="256"/>
      <c r="G45" s="258"/>
    </row>
    <row r="46" spans="1:7" ht="15.75">
      <c r="A46" s="425"/>
      <c r="B46" s="427" t="s">
        <v>927</v>
      </c>
      <c r="C46" s="266" t="s">
        <v>928</v>
      </c>
      <c r="D46" s="256">
        <v>499.2</v>
      </c>
      <c r="E46" s="256"/>
      <c r="F46" s="257"/>
      <c r="G46" s="261"/>
    </row>
    <row r="47" spans="1:7" ht="15.75">
      <c r="A47" s="425"/>
      <c r="B47" s="429"/>
      <c r="C47" s="266" t="s">
        <v>918</v>
      </c>
      <c r="D47" s="256">
        <v>201.99</v>
      </c>
      <c r="E47" s="256"/>
      <c r="F47" s="257"/>
      <c r="G47" s="261"/>
    </row>
    <row r="48" spans="1:7" ht="15.75">
      <c r="A48" s="425"/>
      <c r="B48" s="429"/>
      <c r="C48" s="266" t="s">
        <v>929</v>
      </c>
      <c r="D48" s="256">
        <v>140.63</v>
      </c>
      <c r="E48" s="256"/>
      <c r="F48" s="257"/>
      <c r="G48" s="261"/>
    </row>
    <row r="49" spans="1:7" ht="15.75">
      <c r="A49" s="426"/>
      <c r="B49" s="428"/>
      <c r="C49" s="266" t="s">
        <v>930</v>
      </c>
      <c r="D49" s="256">
        <v>35.07</v>
      </c>
      <c r="E49" s="256"/>
      <c r="F49" s="257"/>
      <c r="G49" s="261"/>
    </row>
    <row r="50" spans="1:7" ht="15.75">
      <c r="A50" s="430" t="s">
        <v>893</v>
      </c>
      <c r="B50" s="431" t="s">
        <v>894</v>
      </c>
      <c r="C50" s="266" t="s">
        <v>931</v>
      </c>
      <c r="D50" s="256">
        <v>396.66</v>
      </c>
      <c r="E50" s="256"/>
      <c r="F50" s="257"/>
      <c r="G50" s="261"/>
    </row>
    <row r="51" spans="1:7" ht="15.75">
      <c r="A51" s="430"/>
      <c r="B51" s="432"/>
      <c r="C51" s="266" t="s">
        <v>932</v>
      </c>
      <c r="D51" s="256">
        <v>574</v>
      </c>
      <c r="E51" s="256"/>
      <c r="F51" s="257"/>
      <c r="G51" s="261" t="s">
        <v>357</v>
      </c>
    </row>
    <row r="52" spans="1:7" ht="15.75">
      <c r="A52" s="430"/>
      <c r="B52" s="300" t="s">
        <v>933</v>
      </c>
      <c r="C52" s="266" t="s">
        <v>934</v>
      </c>
      <c r="D52" s="256">
        <v>935</v>
      </c>
      <c r="E52" s="256"/>
      <c r="F52" s="257"/>
      <c r="G52" s="261"/>
    </row>
    <row r="53" spans="1:7" ht="15.75">
      <c r="A53" s="430"/>
      <c r="B53" s="260" t="s">
        <v>935</v>
      </c>
      <c r="C53" s="260" t="s">
        <v>936</v>
      </c>
      <c r="D53" s="256">
        <v>0</v>
      </c>
      <c r="E53" s="256"/>
      <c r="F53" s="257"/>
      <c r="G53" s="261"/>
    </row>
    <row r="54" spans="1:7" ht="15.75">
      <c r="A54" s="301"/>
      <c r="B54" s="302" t="s">
        <v>937</v>
      </c>
      <c r="C54" s="266" t="s">
        <v>938</v>
      </c>
      <c r="D54" s="257">
        <v>775</v>
      </c>
      <c r="E54" s="256"/>
      <c r="F54" s="257"/>
      <c r="G54" s="261"/>
    </row>
    <row r="55" spans="1:7" ht="15.75">
      <c r="A55" s="424" t="s">
        <v>898</v>
      </c>
      <c r="B55" s="427" t="s">
        <v>939</v>
      </c>
      <c r="C55" s="266" t="s">
        <v>919</v>
      </c>
      <c r="D55" s="257">
        <f>173.11+121.07</f>
        <v>294.18</v>
      </c>
      <c r="E55" s="256"/>
      <c r="F55" s="257"/>
      <c r="G55" s="261"/>
    </row>
    <row r="56" spans="1:7" ht="15.75">
      <c r="A56" s="425"/>
      <c r="B56" s="429"/>
      <c r="C56" s="266" t="s">
        <v>923</v>
      </c>
      <c r="D56" s="257">
        <v>153.95</v>
      </c>
      <c r="E56" s="256"/>
      <c r="F56" s="257"/>
      <c r="G56" s="261"/>
    </row>
    <row r="57" spans="1:7" ht="15.75">
      <c r="A57" s="425"/>
      <c r="B57" s="429"/>
      <c r="C57" s="303" t="s">
        <v>940</v>
      </c>
      <c r="D57" s="304">
        <v>30</v>
      </c>
      <c r="E57" s="305"/>
      <c r="F57" s="304"/>
      <c r="G57" s="306"/>
    </row>
    <row r="58" spans="1:7" ht="15.75">
      <c r="A58" s="307"/>
      <c r="B58" s="308"/>
      <c r="C58" s="308"/>
      <c r="D58" s="309"/>
      <c r="E58" s="309"/>
      <c r="F58" s="309"/>
      <c r="G58" s="310"/>
    </row>
    <row r="59" spans="1:7" ht="15.75">
      <c r="A59" s="311" t="s">
        <v>9</v>
      </c>
      <c r="B59" s="312"/>
      <c r="C59" s="312"/>
      <c r="D59" s="313">
        <f>SUM(D29:D57)</f>
        <v>7142.29</v>
      </c>
      <c r="E59" s="313">
        <f>SUM(E29:E57)</f>
        <v>21</v>
      </c>
      <c r="F59" s="313">
        <f>D59-E59</f>
        <v>7121.29</v>
      </c>
      <c r="G59" s="314"/>
    </row>
    <row r="60" spans="1:7" ht="15.75">
      <c r="A60" s="315"/>
      <c r="B60" s="316"/>
      <c r="C60" s="316"/>
      <c r="D60" s="316"/>
      <c r="E60" s="316"/>
      <c r="F60" s="317"/>
      <c r="G60" s="316"/>
    </row>
    <row r="61" spans="1:7" ht="18.75">
      <c r="A61" s="422" t="s">
        <v>941</v>
      </c>
      <c r="B61" s="423"/>
      <c r="C61" s="318"/>
      <c r="D61" s="319">
        <f>D25-D59</f>
        <v>1774.6899999999996</v>
      </c>
      <c r="E61" s="319">
        <f>E25-E59</f>
        <v>1224.58</v>
      </c>
      <c r="F61" s="319"/>
      <c r="G61" s="320"/>
    </row>
  </sheetData>
  <sheetProtection/>
  <mergeCells count="14">
    <mergeCell ref="A22:A23"/>
    <mergeCell ref="A25:C25"/>
    <mergeCell ref="A35:A36"/>
    <mergeCell ref="A37:A39"/>
    <mergeCell ref="B37:B39"/>
    <mergeCell ref="A41:A42"/>
    <mergeCell ref="A61:B61"/>
    <mergeCell ref="A43:A49"/>
    <mergeCell ref="B43:B44"/>
    <mergeCell ref="B46:B49"/>
    <mergeCell ref="A50:A53"/>
    <mergeCell ref="B50:B51"/>
    <mergeCell ref="A55:A57"/>
    <mergeCell ref="B55:B57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3">
      <selection activeCell="A1" sqref="A1:E48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3" width="6.57421875" style="0" bestFit="1" customWidth="1"/>
    <col min="4" max="4" width="8.7109375" style="0" bestFit="1" customWidth="1"/>
    <col min="5" max="5" width="92.140625" style="0" bestFit="1" customWidth="1"/>
  </cols>
  <sheetData>
    <row r="1" spans="1:5" ht="26.25">
      <c r="A1" s="124" t="s">
        <v>11</v>
      </c>
      <c r="B1" s="125"/>
      <c r="C1" s="125"/>
      <c r="D1" s="125"/>
      <c r="E1" s="125"/>
    </row>
    <row r="2" spans="1:5" ht="26.25">
      <c r="A2" s="126" t="s">
        <v>0</v>
      </c>
      <c r="B2" s="125"/>
      <c r="C2" s="125"/>
      <c r="D2" s="125"/>
      <c r="E2" s="125"/>
    </row>
    <row r="3" spans="1:5" ht="15">
      <c r="A3" s="125" t="s">
        <v>942</v>
      </c>
      <c r="B3" s="125"/>
      <c r="C3" s="125"/>
      <c r="D3" s="125"/>
      <c r="E3" s="125"/>
    </row>
    <row r="4" spans="1:5" ht="15">
      <c r="A4" s="125" t="s">
        <v>943</v>
      </c>
      <c r="B4" s="125"/>
      <c r="C4" s="125"/>
      <c r="D4" s="125"/>
      <c r="E4" s="125"/>
    </row>
    <row r="5" spans="1:5" ht="15">
      <c r="A5" s="129"/>
      <c r="B5" s="129"/>
      <c r="C5" s="129"/>
      <c r="D5" s="129"/>
      <c r="E5" s="129"/>
    </row>
    <row r="6" spans="1:5" ht="21">
      <c r="A6" s="130" t="s">
        <v>1</v>
      </c>
      <c r="B6" s="129"/>
      <c r="C6" s="129"/>
      <c r="D6" s="129"/>
      <c r="E6" s="129"/>
    </row>
    <row r="7" spans="1:5" ht="15">
      <c r="A7" s="131" t="s">
        <v>2</v>
      </c>
      <c r="B7" s="131" t="s">
        <v>3</v>
      </c>
      <c r="C7" s="131" t="s">
        <v>4</v>
      </c>
      <c r="D7" s="131" t="s">
        <v>6</v>
      </c>
      <c r="E7" s="131" t="s">
        <v>5</v>
      </c>
    </row>
    <row r="8" spans="1:5" ht="15">
      <c r="A8" s="321" t="s">
        <v>944</v>
      </c>
      <c r="B8" s="322">
        <v>2343.24</v>
      </c>
      <c r="C8" s="322"/>
      <c r="D8" s="322"/>
      <c r="E8" s="321" t="s">
        <v>945</v>
      </c>
    </row>
    <row r="9" spans="1:5" ht="15">
      <c r="A9" s="323" t="s">
        <v>946</v>
      </c>
      <c r="B9" s="322"/>
      <c r="C9" s="322"/>
      <c r="D9" s="322"/>
      <c r="E9" s="321"/>
    </row>
    <row r="10" spans="1:5" ht="15">
      <c r="A10" s="321" t="s">
        <v>947</v>
      </c>
      <c r="B10" s="322">
        <v>487.35</v>
      </c>
      <c r="C10" s="322"/>
      <c r="D10" s="322"/>
      <c r="E10" s="321"/>
    </row>
    <row r="11" spans="1:5" ht="15">
      <c r="A11" s="321" t="s">
        <v>948</v>
      </c>
      <c r="B11" s="322">
        <v>622.5</v>
      </c>
      <c r="C11" s="322"/>
      <c r="D11" s="322"/>
      <c r="E11" s="321" t="s">
        <v>949</v>
      </c>
    </row>
    <row r="12" spans="1:5" ht="15">
      <c r="A12" s="321" t="s">
        <v>950</v>
      </c>
      <c r="B12" s="322">
        <v>168.75</v>
      </c>
      <c r="C12" s="322"/>
      <c r="D12" s="322"/>
      <c r="E12" s="321" t="s">
        <v>951</v>
      </c>
    </row>
    <row r="13" spans="1:5" ht="15">
      <c r="A13" s="321" t="s">
        <v>952</v>
      </c>
      <c r="B13" s="322">
        <v>200</v>
      </c>
      <c r="C13" s="322"/>
      <c r="D13" s="322"/>
      <c r="E13" s="321" t="s">
        <v>953</v>
      </c>
    </row>
    <row r="14" spans="1:5" ht="15">
      <c r="A14" s="323" t="s">
        <v>954</v>
      </c>
      <c r="B14" s="322"/>
      <c r="C14" s="322"/>
      <c r="D14" s="322"/>
      <c r="E14" s="321"/>
    </row>
    <row r="15" spans="1:5" ht="15">
      <c r="A15" s="321" t="s">
        <v>955</v>
      </c>
      <c r="B15" s="322">
        <v>487.35</v>
      </c>
      <c r="C15" s="322"/>
      <c r="D15" s="322"/>
      <c r="E15" s="321"/>
    </row>
    <row r="16" spans="1:5" ht="15">
      <c r="A16" s="321" t="s">
        <v>948</v>
      </c>
      <c r="B16" s="322">
        <v>810</v>
      </c>
      <c r="C16" s="322"/>
      <c r="D16" s="322"/>
      <c r="E16" s="321" t="s">
        <v>949</v>
      </c>
    </row>
    <row r="17" spans="1:5" ht="15">
      <c r="A17" s="321" t="s">
        <v>950</v>
      </c>
      <c r="B17" s="322">
        <v>337.5</v>
      </c>
      <c r="C17" s="322"/>
      <c r="D17" s="322"/>
      <c r="E17" s="321" t="s">
        <v>951</v>
      </c>
    </row>
    <row r="18" spans="1:5" ht="15">
      <c r="A18" s="321" t="s">
        <v>956</v>
      </c>
      <c r="B18" s="322">
        <v>350</v>
      </c>
      <c r="C18" s="322"/>
      <c r="D18" s="322"/>
      <c r="E18" s="321" t="s">
        <v>953</v>
      </c>
    </row>
    <row r="19" spans="1:5" ht="15">
      <c r="A19" s="135" t="s">
        <v>7</v>
      </c>
      <c r="B19" s="324">
        <f>SUM(B8:B18)</f>
        <v>5806.69</v>
      </c>
      <c r="C19" s="324"/>
      <c r="D19" s="324"/>
      <c r="E19" s="135"/>
    </row>
    <row r="20" spans="1:5" ht="15">
      <c r="A20" s="137"/>
      <c r="B20" s="137"/>
      <c r="C20" s="137"/>
      <c r="D20" s="137"/>
      <c r="E20" s="137"/>
    </row>
    <row r="21" spans="1:5" ht="21">
      <c r="A21" s="138" t="s">
        <v>8</v>
      </c>
      <c r="B21" s="321"/>
      <c r="C21" s="321"/>
      <c r="D21" s="321"/>
      <c r="E21" s="321"/>
    </row>
    <row r="22" spans="1:5" ht="15">
      <c r="A22" s="140" t="s">
        <v>2</v>
      </c>
      <c r="B22" s="140" t="s">
        <v>3</v>
      </c>
      <c r="C22" s="140" t="s">
        <v>4</v>
      </c>
      <c r="D22" s="140" t="s">
        <v>6</v>
      </c>
      <c r="E22" s="140" t="s">
        <v>5</v>
      </c>
    </row>
    <row r="23" spans="1:5" ht="15">
      <c r="A23" s="321" t="s">
        <v>957</v>
      </c>
      <c r="B23" s="322">
        <v>67.5</v>
      </c>
      <c r="C23" s="322"/>
      <c r="D23" s="322"/>
      <c r="E23" s="321" t="s">
        <v>958</v>
      </c>
    </row>
    <row r="24" spans="1:5" ht="15">
      <c r="A24" s="323" t="s">
        <v>946</v>
      </c>
      <c r="B24" s="322"/>
      <c r="C24" s="322"/>
      <c r="D24" s="322"/>
      <c r="E24" s="321"/>
    </row>
    <row r="25" spans="1:5" ht="15">
      <c r="A25" s="321" t="s">
        <v>948</v>
      </c>
      <c r="B25" s="322">
        <v>210</v>
      </c>
      <c r="C25" s="322"/>
      <c r="D25" s="322"/>
      <c r="E25" s="321"/>
    </row>
    <row r="26" spans="1:5" ht="15">
      <c r="A26" s="321" t="s">
        <v>950</v>
      </c>
      <c r="B26" s="322">
        <v>100</v>
      </c>
      <c r="C26" s="322"/>
      <c r="D26" s="322"/>
      <c r="E26" s="321"/>
    </row>
    <row r="27" spans="1:5" ht="15">
      <c r="A27" s="321" t="s">
        <v>959</v>
      </c>
      <c r="B27" s="322">
        <v>100</v>
      </c>
      <c r="C27" s="322"/>
      <c r="D27" s="322"/>
      <c r="E27" s="321"/>
    </row>
    <row r="28" spans="1:5" ht="15">
      <c r="A28" s="321" t="s">
        <v>952</v>
      </c>
      <c r="B28" s="322">
        <v>200</v>
      </c>
      <c r="C28" s="322"/>
      <c r="D28" s="322"/>
      <c r="E28" s="321"/>
    </row>
    <row r="29" spans="1:5" ht="15">
      <c r="A29" s="321" t="s">
        <v>960</v>
      </c>
      <c r="B29" s="322">
        <v>450</v>
      </c>
      <c r="C29" s="322"/>
      <c r="D29" s="322"/>
      <c r="E29" s="321"/>
    </row>
    <row r="30" spans="1:5" ht="15">
      <c r="A30" s="321" t="s">
        <v>961</v>
      </c>
      <c r="B30" s="322">
        <v>20</v>
      </c>
      <c r="C30" s="322"/>
      <c r="D30" s="322"/>
      <c r="E30" s="321"/>
    </row>
    <row r="31" spans="1:5" ht="15">
      <c r="A31" s="321" t="s">
        <v>962</v>
      </c>
      <c r="B31" s="322">
        <v>100</v>
      </c>
      <c r="C31" s="322"/>
      <c r="D31" s="322"/>
      <c r="E31" s="321"/>
    </row>
    <row r="32" spans="1:5" ht="15">
      <c r="A32" s="321" t="s">
        <v>963</v>
      </c>
      <c r="B32" s="322">
        <v>65</v>
      </c>
      <c r="C32" s="322"/>
      <c r="D32" s="322"/>
      <c r="E32" s="321"/>
    </row>
    <row r="33" spans="1:5" ht="15">
      <c r="A33" s="321" t="s">
        <v>964</v>
      </c>
      <c r="B33" s="322">
        <v>20</v>
      </c>
      <c r="C33" s="322"/>
      <c r="D33" s="322"/>
      <c r="E33" s="321"/>
    </row>
    <row r="34" spans="1:5" ht="15">
      <c r="A34" s="321" t="s">
        <v>965</v>
      </c>
      <c r="B34" s="322">
        <v>80</v>
      </c>
      <c r="C34" s="322"/>
      <c r="D34" s="322"/>
      <c r="E34" s="321"/>
    </row>
    <row r="35" spans="1:5" ht="15">
      <c r="A35" s="323" t="s">
        <v>954</v>
      </c>
      <c r="B35" s="322"/>
      <c r="C35" s="322"/>
      <c r="D35" s="322"/>
      <c r="E35" s="321"/>
    </row>
    <row r="36" spans="1:5" ht="15">
      <c r="A36" s="321" t="s">
        <v>948</v>
      </c>
      <c r="B36" s="322">
        <v>280</v>
      </c>
      <c r="C36" s="322"/>
      <c r="D36" s="322"/>
      <c r="E36" s="321"/>
    </row>
    <row r="37" spans="1:5" ht="15">
      <c r="A37" s="321" t="s">
        <v>950</v>
      </c>
      <c r="B37" s="322">
        <v>200</v>
      </c>
      <c r="C37" s="322"/>
      <c r="D37" s="322"/>
      <c r="E37" s="321"/>
    </row>
    <row r="38" spans="1:5" ht="15">
      <c r="A38" s="321" t="s">
        <v>959</v>
      </c>
      <c r="B38" s="322">
        <v>120</v>
      </c>
      <c r="C38" s="322"/>
      <c r="D38" s="322"/>
      <c r="E38" s="321"/>
    </row>
    <row r="39" spans="1:5" ht="15">
      <c r="A39" s="321" t="s">
        <v>961</v>
      </c>
      <c r="B39" s="322">
        <v>20</v>
      </c>
      <c r="C39" s="322"/>
      <c r="D39" s="322"/>
      <c r="E39" s="321"/>
    </row>
    <row r="40" spans="1:5" ht="15">
      <c r="A40" s="321" t="s">
        <v>966</v>
      </c>
      <c r="B40" s="322">
        <v>60</v>
      </c>
      <c r="C40" s="322"/>
      <c r="D40" s="322"/>
      <c r="E40" s="321"/>
    </row>
    <row r="41" spans="1:5" ht="15">
      <c r="A41" s="321" t="s">
        <v>964</v>
      </c>
      <c r="B41" s="322">
        <v>20</v>
      </c>
      <c r="C41" s="322"/>
      <c r="D41" s="322"/>
      <c r="E41" s="321"/>
    </row>
    <row r="42" spans="1:5" ht="15">
      <c r="A42" s="321" t="s">
        <v>967</v>
      </c>
      <c r="B42" s="322">
        <v>1652.08</v>
      </c>
      <c r="C42" s="322"/>
      <c r="D42" s="322"/>
      <c r="E42" s="321" t="s">
        <v>968</v>
      </c>
    </row>
    <row r="43" spans="1:5" ht="15">
      <c r="A43" s="321" t="s">
        <v>721</v>
      </c>
      <c r="B43" s="322">
        <v>420</v>
      </c>
      <c r="C43" s="322"/>
      <c r="D43" s="322"/>
      <c r="E43" s="321"/>
    </row>
    <row r="44" spans="1:5" ht="15">
      <c r="A44" s="321" t="s">
        <v>969</v>
      </c>
      <c r="B44" s="322">
        <v>350</v>
      </c>
      <c r="C44" s="322"/>
      <c r="D44" s="322"/>
      <c r="E44" s="321"/>
    </row>
    <row r="45" spans="1:5" ht="15">
      <c r="A45" s="325" t="s">
        <v>970</v>
      </c>
      <c r="B45" s="322">
        <f>(B19-B42)*15/100</f>
        <v>623.1914999999999</v>
      </c>
      <c r="C45" s="322"/>
      <c r="D45" s="322"/>
      <c r="E45" s="321" t="s">
        <v>971</v>
      </c>
    </row>
    <row r="46" spans="1:5" ht="15">
      <c r="A46" s="135" t="s">
        <v>9</v>
      </c>
      <c r="B46" s="324">
        <f>SUM(B23:B45)</f>
        <v>5157.7715</v>
      </c>
      <c r="C46" s="324"/>
      <c r="D46" s="324"/>
      <c r="E46" s="135"/>
    </row>
    <row r="47" spans="1:5" ht="15">
      <c r="A47" s="134"/>
      <c r="B47" s="134"/>
      <c r="C47" s="134"/>
      <c r="D47" s="134"/>
      <c r="E47" s="134"/>
    </row>
    <row r="48" spans="1:5" ht="21">
      <c r="A48" s="142" t="s">
        <v>10</v>
      </c>
      <c r="B48" s="326">
        <f>B19-B46</f>
        <v>648.9184999999998</v>
      </c>
      <c r="C48" s="326"/>
      <c r="D48" s="144"/>
      <c r="E48" s="144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A1" sqref="A1:E105"/>
    </sheetView>
  </sheetViews>
  <sheetFormatPr defaultColWidth="9.140625" defaultRowHeight="15"/>
  <cols>
    <col min="1" max="1" width="53.140625" style="0" bestFit="1" customWidth="1"/>
    <col min="2" max="2" width="12.7109375" style="0" bestFit="1" customWidth="1"/>
    <col min="3" max="3" width="10.57421875" style="0" bestFit="1" customWidth="1"/>
    <col min="4" max="4" width="8.7109375" style="0" bestFit="1" customWidth="1"/>
    <col min="5" max="5" width="60.281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383</v>
      </c>
      <c r="B3" s="3"/>
      <c r="C3" s="3"/>
      <c r="D3" s="3"/>
      <c r="E3" s="3"/>
    </row>
    <row r="4" spans="1:5" ht="15">
      <c r="A4" s="3" t="s">
        <v>385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6.5">
      <c r="A8" s="207" t="s">
        <v>972</v>
      </c>
      <c r="B8" s="327">
        <v>4373.1</v>
      </c>
      <c r="C8" s="328">
        <v>4373.1</v>
      </c>
      <c r="D8" s="216"/>
      <c r="E8" s="207" t="s">
        <v>973</v>
      </c>
    </row>
    <row r="9" spans="1:5" ht="15">
      <c r="A9" s="207" t="s">
        <v>974</v>
      </c>
      <c r="B9" s="216">
        <v>717.37</v>
      </c>
      <c r="C9" s="216"/>
      <c r="D9" s="216"/>
      <c r="E9" s="207" t="s">
        <v>975</v>
      </c>
    </row>
    <row r="10" spans="1:5" ht="15">
      <c r="A10" s="216" t="s">
        <v>976</v>
      </c>
      <c r="B10" s="216">
        <v>609</v>
      </c>
      <c r="C10" s="216">
        <v>609</v>
      </c>
      <c r="D10" s="216"/>
      <c r="E10" s="207" t="s">
        <v>977</v>
      </c>
    </row>
    <row r="11" spans="1:5" ht="15">
      <c r="A11" s="207" t="s">
        <v>978</v>
      </c>
      <c r="B11" s="216">
        <v>685</v>
      </c>
      <c r="C11" s="216"/>
      <c r="D11" s="216"/>
      <c r="E11" s="207" t="s">
        <v>979</v>
      </c>
    </row>
    <row r="12" spans="1:5" ht="15.75">
      <c r="A12" s="329" t="s">
        <v>980</v>
      </c>
      <c r="B12" s="216"/>
      <c r="C12" s="216"/>
      <c r="D12" s="216"/>
      <c r="E12" s="207"/>
    </row>
    <row r="13" spans="1:5" ht="15">
      <c r="A13" s="207" t="s">
        <v>981</v>
      </c>
      <c r="B13" s="216">
        <v>75</v>
      </c>
      <c r="C13" s="216"/>
      <c r="D13" s="216"/>
      <c r="E13" s="207" t="s">
        <v>979</v>
      </c>
    </row>
    <row r="14" spans="1:5" ht="15">
      <c r="A14" s="207" t="s">
        <v>982</v>
      </c>
      <c r="B14" s="216">
        <v>150</v>
      </c>
      <c r="C14" s="216"/>
      <c r="D14" s="216"/>
      <c r="E14" s="207" t="s">
        <v>979</v>
      </c>
    </row>
    <row r="15" spans="1:5" ht="15">
      <c r="A15" s="207" t="s">
        <v>983</v>
      </c>
      <c r="B15" s="330">
        <v>150</v>
      </c>
      <c r="C15" s="216"/>
      <c r="D15" s="216"/>
      <c r="E15" s="207" t="s">
        <v>979</v>
      </c>
    </row>
    <row r="16" spans="1:5" ht="15">
      <c r="A16" s="207" t="s">
        <v>984</v>
      </c>
      <c r="B16" s="330">
        <v>150</v>
      </c>
      <c r="C16" s="216"/>
      <c r="D16" s="216"/>
      <c r="E16" s="207" t="s">
        <v>979</v>
      </c>
    </row>
    <row r="17" spans="1:5" ht="15">
      <c r="A17" s="207" t="s">
        <v>985</v>
      </c>
      <c r="B17" s="330">
        <v>150</v>
      </c>
      <c r="C17" s="216"/>
      <c r="D17" s="216"/>
      <c r="E17" s="207" t="s">
        <v>979</v>
      </c>
    </row>
    <row r="18" spans="1:5" ht="15">
      <c r="A18" s="207" t="s">
        <v>986</v>
      </c>
      <c r="B18" s="216">
        <v>800</v>
      </c>
      <c r="C18" s="216"/>
      <c r="D18" s="216"/>
      <c r="E18" s="207" t="s">
        <v>987</v>
      </c>
    </row>
    <row r="19" spans="1:5" ht="15">
      <c r="A19" s="207" t="s">
        <v>988</v>
      </c>
      <c r="B19" s="216">
        <v>600</v>
      </c>
      <c r="C19" s="216"/>
      <c r="D19" s="216"/>
      <c r="E19" s="207" t="s">
        <v>989</v>
      </c>
    </row>
    <row r="20" spans="1:5" ht="15">
      <c r="A20" s="331" t="s">
        <v>990</v>
      </c>
      <c r="B20" s="216"/>
      <c r="C20" s="216"/>
      <c r="D20" s="216"/>
      <c r="E20" s="207"/>
    </row>
    <row r="21" spans="1:5" ht="15">
      <c r="A21" s="207" t="s">
        <v>991</v>
      </c>
      <c r="B21" s="216">
        <v>500</v>
      </c>
      <c r="C21" s="216"/>
      <c r="D21" s="216"/>
      <c r="E21" s="207" t="s">
        <v>992</v>
      </c>
    </row>
    <row r="22" spans="1:5" ht="15">
      <c r="A22" s="207" t="s">
        <v>993</v>
      </c>
      <c r="B22" s="216">
        <v>500</v>
      </c>
      <c r="C22" s="216"/>
      <c r="D22" s="216"/>
      <c r="E22" s="207" t="s">
        <v>992</v>
      </c>
    </row>
    <row r="23" spans="1:5" ht="15">
      <c r="A23" s="207" t="s">
        <v>994</v>
      </c>
      <c r="B23" s="216">
        <v>400</v>
      </c>
      <c r="C23" s="216"/>
      <c r="D23" s="216"/>
      <c r="E23" s="207" t="s">
        <v>995</v>
      </c>
    </row>
    <row r="24" spans="1:5" ht="15">
      <c r="A24" s="207" t="s">
        <v>996</v>
      </c>
      <c r="B24" s="216">
        <v>200</v>
      </c>
      <c r="C24" s="216"/>
      <c r="D24" s="216"/>
      <c r="E24" s="207" t="s">
        <v>997</v>
      </c>
    </row>
    <row r="25" spans="1:5" ht="15">
      <c r="A25" s="207" t="s">
        <v>998</v>
      </c>
      <c r="B25" s="216">
        <v>250</v>
      </c>
      <c r="C25" s="216"/>
      <c r="D25" s="216"/>
      <c r="E25" s="207" t="s">
        <v>999</v>
      </c>
    </row>
    <row r="26" spans="1:5" ht="15">
      <c r="A26" s="207" t="s">
        <v>1000</v>
      </c>
      <c r="B26" s="216">
        <v>350</v>
      </c>
      <c r="C26" s="216"/>
      <c r="D26" s="216"/>
      <c r="E26" s="207" t="s">
        <v>1001</v>
      </c>
    </row>
    <row r="27" spans="1:5" ht="15">
      <c r="A27" s="210" t="s">
        <v>7</v>
      </c>
      <c r="B27" s="217">
        <f>SUM(B8:B26)</f>
        <v>10659.470000000001</v>
      </c>
      <c r="C27" s="217">
        <f>SUM(C8:C26)</f>
        <v>4982.1</v>
      </c>
      <c r="D27" s="217">
        <f>SUM(D8:D26)</f>
        <v>0</v>
      </c>
      <c r="E27" s="210"/>
    </row>
    <row r="28" spans="1:5" ht="15">
      <c r="A28" s="21"/>
      <c r="B28" s="21"/>
      <c r="C28" s="21"/>
      <c r="D28" s="21"/>
      <c r="E28" s="21"/>
    </row>
    <row r="29" spans="1:5" ht="21">
      <c r="A29" s="2" t="s">
        <v>8</v>
      </c>
      <c r="B29" s="206"/>
      <c r="C29" s="206"/>
      <c r="D29" s="206"/>
      <c r="E29" s="206"/>
    </row>
    <row r="30" spans="1:5" ht="15">
      <c r="A30" s="1" t="s">
        <v>2</v>
      </c>
      <c r="B30" s="1" t="s">
        <v>3</v>
      </c>
      <c r="C30" s="1" t="s">
        <v>4</v>
      </c>
      <c r="D30" s="1" t="s">
        <v>6</v>
      </c>
      <c r="E30" s="1" t="s">
        <v>5</v>
      </c>
    </row>
    <row r="31" spans="1:5" ht="15">
      <c r="A31" s="207" t="s">
        <v>1002</v>
      </c>
      <c r="B31" s="216">
        <v>655.97</v>
      </c>
      <c r="C31" s="216">
        <v>655.97</v>
      </c>
      <c r="D31" s="216"/>
      <c r="E31" s="207" t="s">
        <v>1003</v>
      </c>
    </row>
    <row r="32" spans="1:5" ht="15">
      <c r="A32" s="207" t="s">
        <v>1004</v>
      </c>
      <c r="B32" s="216">
        <v>20.12</v>
      </c>
      <c r="C32" s="216">
        <v>20.12</v>
      </c>
      <c r="D32" s="216"/>
      <c r="E32" s="207" t="s">
        <v>1005</v>
      </c>
    </row>
    <row r="33" spans="1:5" ht="15">
      <c r="A33" s="207" t="s">
        <v>1006</v>
      </c>
      <c r="B33" s="216">
        <v>25</v>
      </c>
      <c r="C33" s="216">
        <v>25</v>
      </c>
      <c r="D33" s="216"/>
      <c r="E33" s="207" t="s">
        <v>1007</v>
      </c>
    </row>
    <row r="34" spans="1:5" ht="15">
      <c r="A34" s="207" t="s">
        <v>1008</v>
      </c>
      <c r="B34" s="216">
        <v>26.22</v>
      </c>
      <c r="C34" s="216">
        <v>26.22</v>
      </c>
      <c r="D34" s="216"/>
      <c r="E34" s="207" t="s">
        <v>1007</v>
      </c>
    </row>
    <row r="35" spans="1:5" ht="15">
      <c r="A35" s="207" t="s">
        <v>1009</v>
      </c>
      <c r="B35" s="216">
        <v>25</v>
      </c>
      <c r="C35" s="216"/>
      <c r="D35" s="216"/>
      <c r="E35" s="207" t="s">
        <v>1010</v>
      </c>
    </row>
    <row r="36" spans="1:5" ht="15">
      <c r="A36" s="207" t="s">
        <v>1011</v>
      </c>
      <c r="B36" s="216">
        <v>30</v>
      </c>
      <c r="C36" s="216"/>
      <c r="D36" s="216"/>
      <c r="E36" s="207" t="s">
        <v>1010</v>
      </c>
    </row>
    <row r="37" spans="1:5" ht="15">
      <c r="A37" s="331" t="s">
        <v>1012</v>
      </c>
      <c r="B37" s="216"/>
      <c r="C37" s="216"/>
      <c r="D37" s="216"/>
      <c r="E37" s="207"/>
    </row>
    <row r="38" spans="1:5" ht="15">
      <c r="A38" s="207" t="s">
        <v>1013</v>
      </c>
      <c r="B38" s="216">
        <v>25</v>
      </c>
      <c r="C38" s="216"/>
      <c r="D38" s="216"/>
      <c r="E38" s="207" t="s">
        <v>1014</v>
      </c>
    </row>
    <row r="39" spans="1:5" ht="15">
      <c r="A39" s="207" t="s">
        <v>981</v>
      </c>
      <c r="B39" s="216">
        <v>25</v>
      </c>
      <c r="C39" s="216"/>
      <c r="D39" s="216"/>
      <c r="E39" s="207" t="s">
        <v>1014</v>
      </c>
    </row>
    <row r="40" spans="1:5" ht="15">
      <c r="A40" s="207" t="s">
        <v>982</v>
      </c>
      <c r="B40" s="216">
        <v>85</v>
      </c>
      <c r="C40" s="216"/>
      <c r="D40" s="216"/>
      <c r="E40" s="207" t="s">
        <v>1014</v>
      </c>
    </row>
    <row r="41" spans="1:5" ht="15">
      <c r="A41" s="207" t="s">
        <v>1015</v>
      </c>
      <c r="B41" s="216">
        <v>85</v>
      </c>
      <c r="C41" s="216"/>
      <c r="D41" s="216"/>
      <c r="E41" s="207" t="s">
        <v>1014</v>
      </c>
    </row>
    <row r="42" spans="1:5" ht="15">
      <c r="A42" s="207" t="s">
        <v>1016</v>
      </c>
      <c r="B42" s="216">
        <v>85</v>
      </c>
      <c r="C42" s="216"/>
      <c r="D42" s="216"/>
      <c r="E42" s="207" t="s">
        <v>1014</v>
      </c>
    </row>
    <row r="43" spans="1:5" ht="15">
      <c r="A43" s="207" t="s">
        <v>1017</v>
      </c>
      <c r="B43" s="216">
        <v>85</v>
      </c>
      <c r="C43" s="216"/>
      <c r="D43" s="216"/>
      <c r="E43" s="207" t="s">
        <v>1014</v>
      </c>
    </row>
    <row r="44" spans="1:5" ht="15">
      <c r="A44" s="207" t="s">
        <v>1018</v>
      </c>
      <c r="B44" s="216">
        <v>85</v>
      </c>
      <c r="C44" s="216"/>
      <c r="D44" s="216"/>
      <c r="E44" s="207" t="s">
        <v>1014</v>
      </c>
    </row>
    <row r="45" spans="1:5" ht="15">
      <c r="A45" s="331" t="s">
        <v>1019</v>
      </c>
      <c r="B45" s="216"/>
      <c r="C45" s="216"/>
      <c r="D45" s="216"/>
      <c r="E45" s="207"/>
    </row>
    <row r="46" spans="1:5" ht="15">
      <c r="A46" s="207" t="s">
        <v>1020</v>
      </c>
      <c r="B46" s="216">
        <v>50</v>
      </c>
      <c r="C46" s="216"/>
      <c r="D46" s="216"/>
      <c r="E46" s="207" t="s">
        <v>1014</v>
      </c>
    </row>
    <row r="47" spans="1:5" ht="15">
      <c r="A47" s="207" t="s">
        <v>1021</v>
      </c>
      <c r="B47" s="216">
        <v>50</v>
      </c>
      <c r="C47" s="216"/>
      <c r="D47" s="216"/>
      <c r="E47" s="207" t="s">
        <v>1014</v>
      </c>
    </row>
    <row r="48" spans="1:5" ht="15">
      <c r="A48" s="207" t="s">
        <v>1022</v>
      </c>
      <c r="B48" s="216">
        <v>80</v>
      </c>
      <c r="C48" s="216"/>
      <c r="D48" s="216"/>
      <c r="E48" s="207" t="s">
        <v>1014</v>
      </c>
    </row>
    <row r="49" spans="1:5" ht="15">
      <c r="A49" s="207" t="s">
        <v>1023</v>
      </c>
      <c r="B49" s="216">
        <v>115</v>
      </c>
      <c r="C49" s="216"/>
      <c r="D49" s="216"/>
      <c r="E49" s="207" t="s">
        <v>1014</v>
      </c>
    </row>
    <row r="50" spans="1:5" ht="15">
      <c r="A50" s="331" t="s">
        <v>1024</v>
      </c>
      <c r="B50" s="216"/>
      <c r="C50" s="216"/>
      <c r="D50" s="216"/>
      <c r="E50" s="207"/>
    </row>
    <row r="51" spans="1:5" ht="15">
      <c r="A51" s="207" t="s">
        <v>1020</v>
      </c>
      <c r="B51" s="216">
        <v>100</v>
      </c>
      <c r="C51" s="216"/>
      <c r="D51" s="216"/>
      <c r="E51" s="207" t="s">
        <v>1014</v>
      </c>
    </row>
    <row r="52" spans="1:5" ht="15">
      <c r="A52" s="207" t="s">
        <v>1021</v>
      </c>
      <c r="B52" s="216">
        <v>50</v>
      </c>
      <c r="C52" s="216"/>
      <c r="D52" s="216"/>
      <c r="E52" s="207" t="s">
        <v>1014</v>
      </c>
    </row>
    <row r="53" spans="1:5" ht="15">
      <c r="A53" s="207" t="s">
        <v>1022</v>
      </c>
      <c r="B53" s="216">
        <v>80</v>
      </c>
      <c r="C53" s="216"/>
      <c r="D53" s="216"/>
      <c r="E53" s="207" t="s">
        <v>1014</v>
      </c>
    </row>
    <row r="54" spans="1:5" ht="15">
      <c r="A54" s="207" t="s">
        <v>1023</v>
      </c>
      <c r="B54" s="216">
        <v>115</v>
      </c>
      <c r="C54" s="216"/>
      <c r="D54" s="216"/>
      <c r="E54" s="207" t="s">
        <v>1014</v>
      </c>
    </row>
    <row r="55" spans="1:5" ht="15">
      <c r="A55" s="331" t="s">
        <v>1025</v>
      </c>
      <c r="B55" s="216"/>
      <c r="C55" s="216"/>
      <c r="D55" s="216"/>
      <c r="E55" s="207"/>
    </row>
    <row r="56" spans="1:5" ht="15">
      <c r="A56" s="332" t="s">
        <v>1026</v>
      </c>
      <c r="B56" s="216">
        <v>800</v>
      </c>
      <c r="C56" s="216"/>
      <c r="D56" s="216"/>
      <c r="E56" s="207" t="s">
        <v>1014</v>
      </c>
    </row>
    <row r="57" spans="1:5" ht="15">
      <c r="A57" s="332" t="s">
        <v>1027</v>
      </c>
      <c r="B57" s="216">
        <v>20</v>
      </c>
      <c r="C57" s="216"/>
      <c r="D57" s="216"/>
      <c r="E57" s="207" t="s">
        <v>1014</v>
      </c>
    </row>
    <row r="58" spans="1:5" ht="15">
      <c r="A58" s="331" t="s">
        <v>1028</v>
      </c>
      <c r="B58" s="216"/>
      <c r="C58" s="216"/>
      <c r="D58" s="216"/>
      <c r="E58" s="207"/>
    </row>
    <row r="59" spans="1:5" ht="15">
      <c r="A59" s="207" t="s">
        <v>928</v>
      </c>
      <c r="B59" s="216">
        <v>361</v>
      </c>
      <c r="C59" s="216"/>
      <c r="D59" s="216"/>
      <c r="E59" s="207" t="s">
        <v>1014</v>
      </c>
    </row>
    <row r="60" spans="1:5" ht="15">
      <c r="A60" s="207" t="s">
        <v>929</v>
      </c>
      <c r="B60" s="216">
        <v>200</v>
      </c>
      <c r="C60" s="216"/>
      <c r="D60" s="216"/>
      <c r="E60" s="207" t="s">
        <v>1014</v>
      </c>
    </row>
    <row r="61" spans="1:5" ht="15">
      <c r="A61" s="207" t="s">
        <v>1029</v>
      </c>
      <c r="B61" s="216">
        <v>115</v>
      </c>
      <c r="C61" s="216"/>
      <c r="D61" s="216"/>
      <c r="E61" s="207" t="s">
        <v>1014</v>
      </c>
    </row>
    <row r="62" spans="1:5" ht="15">
      <c r="A62" s="207" t="s">
        <v>1030</v>
      </c>
      <c r="B62" s="216" t="s">
        <v>1031</v>
      </c>
      <c r="C62" s="216"/>
      <c r="D62" s="216"/>
      <c r="E62" s="207" t="s">
        <v>1032</v>
      </c>
    </row>
    <row r="63" spans="1:5" ht="15">
      <c r="A63" s="331" t="s">
        <v>1033</v>
      </c>
      <c r="B63" s="216"/>
      <c r="C63" s="216"/>
      <c r="D63" s="216"/>
      <c r="E63" s="207"/>
    </row>
    <row r="64" spans="1:5" ht="15">
      <c r="A64" s="207" t="s">
        <v>1034</v>
      </c>
      <c r="B64" s="216">
        <v>100</v>
      </c>
      <c r="C64" s="216"/>
      <c r="D64" s="216"/>
      <c r="E64" s="207" t="s">
        <v>1035</v>
      </c>
    </row>
    <row r="65" spans="1:5" ht="15">
      <c r="A65" s="207" t="s">
        <v>1036</v>
      </c>
      <c r="B65" s="216">
        <v>200</v>
      </c>
      <c r="C65" s="216"/>
      <c r="D65" s="216"/>
      <c r="E65" s="207" t="s">
        <v>1014</v>
      </c>
    </row>
    <row r="66" spans="1:5" ht="15">
      <c r="A66" s="207" t="s">
        <v>1029</v>
      </c>
      <c r="B66" s="216">
        <v>115</v>
      </c>
      <c r="C66" s="216"/>
      <c r="D66" s="216"/>
      <c r="E66" s="207" t="s">
        <v>1014</v>
      </c>
    </row>
    <row r="67" spans="1:5" ht="15">
      <c r="A67" s="207" t="s">
        <v>1030</v>
      </c>
      <c r="B67" s="216">
        <v>30</v>
      </c>
      <c r="C67" s="216"/>
      <c r="D67" s="216"/>
      <c r="E67" s="207" t="s">
        <v>1014</v>
      </c>
    </row>
    <row r="68" spans="1:5" ht="15">
      <c r="A68" s="207" t="s">
        <v>1037</v>
      </c>
      <c r="B68" s="216">
        <v>126.46</v>
      </c>
      <c r="C68" s="216"/>
      <c r="D68" s="216"/>
      <c r="E68" s="207" t="s">
        <v>1038</v>
      </c>
    </row>
    <row r="69" spans="1:5" ht="15">
      <c r="A69" s="331" t="s">
        <v>1039</v>
      </c>
      <c r="B69" s="216">
        <v>850</v>
      </c>
      <c r="C69" s="216"/>
      <c r="D69" s="216"/>
      <c r="E69" s="207" t="s">
        <v>1040</v>
      </c>
    </row>
    <row r="70" spans="1:5" ht="15">
      <c r="A70" s="331" t="s">
        <v>1041</v>
      </c>
      <c r="B70" s="216">
        <v>650</v>
      </c>
      <c r="C70" s="216"/>
      <c r="D70" s="216"/>
      <c r="E70" s="207" t="s">
        <v>1042</v>
      </c>
    </row>
    <row r="71" spans="1:5" ht="15">
      <c r="A71" s="331" t="s">
        <v>1043</v>
      </c>
      <c r="B71" s="216"/>
      <c r="C71" s="216"/>
      <c r="D71" s="216"/>
      <c r="E71" s="207"/>
    </row>
    <row r="72" spans="1:5" ht="15">
      <c r="A72" s="64" t="s">
        <v>1044</v>
      </c>
      <c r="B72" s="216">
        <v>300</v>
      </c>
      <c r="C72" s="216"/>
      <c r="D72" s="216"/>
      <c r="E72" s="207" t="s">
        <v>1014</v>
      </c>
    </row>
    <row r="73" spans="1:4" ht="15">
      <c r="A73" s="331" t="s">
        <v>1045</v>
      </c>
      <c r="C73" s="216"/>
      <c r="D73" s="216"/>
    </row>
    <row r="74" spans="1:5" ht="15">
      <c r="A74" s="207" t="s">
        <v>1046</v>
      </c>
      <c r="B74" s="216">
        <v>30</v>
      </c>
      <c r="C74" s="216"/>
      <c r="D74" s="216"/>
      <c r="E74" s="207" t="s">
        <v>1047</v>
      </c>
    </row>
    <row r="75" spans="1:5" ht="15">
      <c r="A75" s="207" t="s">
        <v>1048</v>
      </c>
      <c r="B75" s="216">
        <v>35</v>
      </c>
      <c r="C75" s="216"/>
      <c r="D75" s="216"/>
      <c r="E75" s="207" t="s">
        <v>1047</v>
      </c>
    </row>
    <row r="76" spans="1:5" ht="15">
      <c r="A76" s="207" t="s">
        <v>1049</v>
      </c>
      <c r="B76" s="216">
        <v>70</v>
      </c>
      <c r="C76" s="216"/>
      <c r="D76" s="216"/>
      <c r="E76" s="207" t="s">
        <v>1047</v>
      </c>
    </row>
    <row r="77" spans="1:5" ht="15">
      <c r="A77" s="207" t="s">
        <v>1050</v>
      </c>
      <c r="B77" s="216">
        <v>1500</v>
      </c>
      <c r="C77" s="216"/>
      <c r="D77" s="216"/>
      <c r="E77" s="207" t="s">
        <v>1014</v>
      </c>
    </row>
    <row r="78" spans="1:5" ht="15">
      <c r="A78" s="331" t="s">
        <v>1051</v>
      </c>
      <c r="B78" s="216"/>
      <c r="C78" s="216"/>
      <c r="D78" s="216"/>
      <c r="E78" s="207"/>
    </row>
    <row r="79" spans="1:5" ht="15">
      <c r="A79" s="207" t="s">
        <v>1052</v>
      </c>
      <c r="B79" s="216">
        <v>20</v>
      </c>
      <c r="C79" s="216"/>
      <c r="D79" s="216"/>
      <c r="E79" s="207" t="s">
        <v>1047</v>
      </c>
    </row>
    <row r="80" spans="1:5" ht="15">
      <c r="A80" s="207" t="s">
        <v>1053</v>
      </c>
      <c r="B80" s="216">
        <v>30</v>
      </c>
      <c r="C80" s="216"/>
      <c r="D80" s="216"/>
      <c r="E80" s="207" t="s">
        <v>1047</v>
      </c>
    </row>
    <row r="81" spans="1:5" ht="15">
      <c r="A81" s="207" t="s">
        <v>1054</v>
      </c>
      <c r="B81" s="216">
        <v>48</v>
      </c>
      <c r="C81" s="216"/>
      <c r="D81" s="216"/>
      <c r="E81" s="207" t="s">
        <v>1014</v>
      </c>
    </row>
    <row r="82" spans="1:5" ht="15">
      <c r="A82" s="331" t="s">
        <v>1055</v>
      </c>
      <c r="B82" s="216"/>
      <c r="C82" s="216"/>
      <c r="D82" s="216"/>
      <c r="E82" s="207"/>
    </row>
    <row r="83" spans="1:5" ht="15">
      <c r="A83" s="207" t="s">
        <v>1056</v>
      </c>
      <c r="B83" s="216">
        <v>45</v>
      </c>
      <c r="C83" s="216"/>
      <c r="D83" s="216"/>
      <c r="E83" s="207" t="s">
        <v>1014</v>
      </c>
    </row>
    <row r="84" spans="1:5" ht="15">
      <c r="A84" s="331" t="s">
        <v>1052</v>
      </c>
      <c r="B84" s="216"/>
      <c r="C84" s="216"/>
      <c r="D84" s="216"/>
      <c r="E84" s="207"/>
    </row>
    <row r="85" spans="1:5" ht="15">
      <c r="A85" s="207" t="s">
        <v>1057</v>
      </c>
      <c r="B85" s="216">
        <v>100</v>
      </c>
      <c r="C85" s="216"/>
      <c r="D85" s="216"/>
      <c r="E85" s="333" t="s">
        <v>1058</v>
      </c>
    </row>
    <row r="86" spans="1:5" ht="15">
      <c r="A86" s="207" t="s">
        <v>1059</v>
      </c>
      <c r="B86" s="216">
        <v>30</v>
      </c>
      <c r="C86" s="216"/>
      <c r="D86" s="216"/>
      <c r="E86" s="207" t="s">
        <v>1047</v>
      </c>
    </row>
    <row r="87" spans="1:5" ht="15">
      <c r="A87" s="207" t="s">
        <v>1060</v>
      </c>
      <c r="B87" s="334">
        <v>400</v>
      </c>
      <c r="C87" s="216"/>
      <c r="D87" s="216"/>
      <c r="E87" s="207" t="s">
        <v>1061</v>
      </c>
    </row>
    <row r="88" spans="1:5" ht="15">
      <c r="A88" s="207" t="s">
        <v>1062</v>
      </c>
      <c r="B88" s="334">
        <v>80</v>
      </c>
      <c r="C88" s="216"/>
      <c r="D88" s="216"/>
      <c r="E88" s="207" t="s">
        <v>1061</v>
      </c>
    </row>
    <row r="89" spans="1:5" ht="15">
      <c r="A89" s="207" t="s">
        <v>1063</v>
      </c>
      <c r="B89" s="334">
        <v>50</v>
      </c>
      <c r="C89" s="216"/>
      <c r="D89" s="216"/>
      <c r="E89" s="207" t="s">
        <v>1064</v>
      </c>
    </row>
    <row r="90" spans="1:5" ht="15">
      <c r="A90" s="207" t="s">
        <v>1065</v>
      </c>
      <c r="B90" s="334">
        <v>80</v>
      </c>
      <c r="C90" s="216"/>
      <c r="D90" s="216"/>
      <c r="E90" s="207" t="s">
        <v>1061</v>
      </c>
    </row>
    <row r="91" spans="1:5" ht="15">
      <c r="A91" s="207" t="s">
        <v>411</v>
      </c>
      <c r="B91" s="216">
        <v>200</v>
      </c>
      <c r="C91" s="216"/>
      <c r="D91" s="216"/>
      <c r="E91" s="207" t="s">
        <v>1014</v>
      </c>
    </row>
    <row r="92" spans="1:5" ht="15">
      <c r="A92" s="335" t="s">
        <v>1066</v>
      </c>
      <c r="B92" s="336"/>
      <c r="C92" s="336"/>
      <c r="D92" s="336"/>
      <c r="E92" s="337"/>
    </row>
    <row r="93" spans="1:5" ht="15">
      <c r="A93" s="338" t="s">
        <v>1067</v>
      </c>
      <c r="B93" s="339"/>
      <c r="C93" s="339"/>
      <c r="D93" s="339"/>
      <c r="E93" s="340"/>
    </row>
    <row r="94" spans="1:5" ht="15">
      <c r="A94" s="121" t="s">
        <v>1027</v>
      </c>
      <c r="B94" s="339">
        <v>29.43</v>
      </c>
      <c r="C94" s="339">
        <v>29.43</v>
      </c>
      <c r="D94" s="339"/>
      <c r="E94" s="340" t="s">
        <v>1068</v>
      </c>
    </row>
    <row r="95" spans="1:5" ht="15">
      <c r="A95" s="121" t="s">
        <v>1069</v>
      </c>
      <c r="B95" s="339">
        <v>715.33</v>
      </c>
      <c r="C95" s="339">
        <v>715.33</v>
      </c>
      <c r="D95" s="339"/>
      <c r="E95" s="340" t="s">
        <v>1070</v>
      </c>
    </row>
    <row r="96" spans="1:5" ht="15">
      <c r="A96" s="338" t="s">
        <v>1071</v>
      </c>
      <c r="B96" s="340"/>
      <c r="C96" s="340"/>
      <c r="D96" s="340"/>
      <c r="E96" s="340"/>
    </row>
    <row r="97" spans="1:5" ht="15">
      <c r="A97" s="341" t="s">
        <v>1072</v>
      </c>
      <c r="B97" s="342">
        <v>398</v>
      </c>
      <c r="C97" s="339"/>
      <c r="D97" s="339"/>
      <c r="E97" s="340" t="s">
        <v>1073</v>
      </c>
    </row>
    <row r="98" spans="1:5" ht="15">
      <c r="A98" s="343" t="s">
        <v>1074</v>
      </c>
      <c r="B98" s="339"/>
      <c r="C98" s="339"/>
      <c r="D98" s="339"/>
      <c r="E98" s="340"/>
    </row>
    <row r="99" spans="1:5" ht="15">
      <c r="A99" s="341" t="s">
        <v>1075</v>
      </c>
      <c r="B99" s="342">
        <v>250</v>
      </c>
      <c r="C99" s="339"/>
      <c r="D99" s="339"/>
      <c r="E99" s="340" t="s">
        <v>1076</v>
      </c>
    </row>
    <row r="100" spans="1:5" ht="15">
      <c r="A100" s="343" t="s">
        <v>1077</v>
      </c>
      <c r="B100" s="339"/>
      <c r="C100" s="339"/>
      <c r="D100" s="339"/>
      <c r="E100" s="340"/>
    </row>
    <row r="101" spans="1:5" ht="15">
      <c r="A101" s="121" t="s">
        <v>1075</v>
      </c>
      <c r="B101" s="339">
        <v>100</v>
      </c>
      <c r="C101" s="339"/>
      <c r="D101" s="339"/>
      <c r="E101" s="340" t="s">
        <v>1078</v>
      </c>
    </row>
    <row r="102" spans="1:5" ht="15">
      <c r="A102" s="338" t="s">
        <v>1079</v>
      </c>
      <c r="B102" s="339">
        <v>200</v>
      </c>
      <c r="C102" s="339"/>
      <c r="D102" s="339"/>
      <c r="E102" s="340" t="s">
        <v>1080</v>
      </c>
    </row>
    <row r="103" spans="1:5" ht="18.75">
      <c r="A103" s="344" t="s">
        <v>9</v>
      </c>
      <c r="B103" s="345">
        <f>SUM(B31:B102)</f>
        <v>10175.53</v>
      </c>
      <c r="C103" s="345">
        <f>SUM(C31:C102)</f>
        <v>1472.0700000000002</v>
      </c>
      <c r="D103" s="345"/>
      <c r="E103" s="346"/>
    </row>
    <row r="104" spans="1:5" ht="15">
      <c r="A104" s="121"/>
      <c r="B104" s="339"/>
      <c r="C104" s="339"/>
      <c r="D104" s="339"/>
      <c r="E104" s="340"/>
    </row>
    <row r="105" spans="1:5" ht="21">
      <c r="A105" s="13" t="s">
        <v>10</v>
      </c>
      <c r="B105" s="219">
        <f>B27-B103</f>
        <v>483.9400000000005</v>
      </c>
      <c r="C105" s="219">
        <f>C27-C103</f>
        <v>3510.03</v>
      </c>
      <c r="D105" s="214"/>
      <c r="E105" s="214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3" max="4" width="9.00390625" style="0" bestFit="1" customWidth="1"/>
    <col min="5" max="5" width="211.7109375" style="0" bestFit="1" customWidth="1"/>
  </cols>
  <sheetData>
    <row r="1" spans="1:5" ht="26.25">
      <c r="A1" s="9" t="s">
        <v>0</v>
      </c>
      <c r="B1" s="3"/>
      <c r="C1" s="3"/>
      <c r="D1" s="3"/>
      <c r="E1" s="3"/>
    </row>
    <row r="2" spans="1:5" ht="15">
      <c r="A2" s="3" t="s">
        <v>1081</v>
      </c>
      <c r="B2" s="3"/>
      <c r="C2" s="3"/>
      <c r="D2" s="3"/>
      <c r="E2" s="3"/>
    </row>
    <row r="3" spans="1:5" ht="15">
      <c r="A3" s="347">
        <v>41554</v>
      </c>
      <c r="B3" s="3"/>
      <c r="C3" s="3"/>
      <c r="D3" s="3"/>
      <c r="E3" s="3"/>
    </row>
    <row r="5" ht="21">
      <c r="A5" s="7" t="s">
        <v>1</v>
      </c>
    </row>
    <row r="6" spans="1:5" ht="15">
      <c r="A6" s="6" t="s">
        <v>2</v>
      </c>
      <c r="B6" s="6" t="s">
        <v>3</v>
      </c>
      <c r="C6" s="6" t="s">
        <v>4</v>
      </c>
      <c r="D6" s="6" t="s">
        <v>6</v>
      </c>
      <c r="E6" s="6" t="s">
        <v>5</v>
      </c>
    </row>
    <row r="7" spans="1:5" ht="15">
      <c r="A7" s="207" t="s">
        <v>1082</v>
      </c>
      <c r="B7" s="232">
        <v>562</v>
      </c>
      <c r="C7" s="232">
        <v>562</v>
      </c>
      <c r="D7" s="232">
        <f>C7-B7</f>
        <v>0</v>
      </c>
      <c r="E7" s="207"/>
    </row>
    <row r="8" spans="1:5" ht="15">
      <c r="A8" s="207" t="s">
        <v>1083</v>
      </c>
      <c r="B8" s="232">
        <v>50</v>
      </c>
      <c r="C8" s="232"/>
      <c r="D8" s="232">
        <f aca="true" t="shared" si="0" ref="D8:D14">C8-B8</f>
        <v>-50</v>
      </c>
      <c r="E8" s="207" t="s">
        <v>1084</v>
      </c>
    </row>
    <row r="9" spans="1:5" ht="15">
      <c r="A9" s="207" t="s">
        <v>1085</v>
      </c>
      <c r="B9" s="232">
        <v>90</v>
      </c>
      <c r="C9" s="232"/>
      <c r="D9" s="232">
        <f t="shared" si="0"/>
        <v>-90</v>
      </c>
      <c r="E9" s="207" t="s">
        <v>1086</v>
      </c>
    </row>
    <row r="10" spans="1:5" ht="15">
      <c r="A10" s="207" t="s">
        <v>1087</v>
      </c>
      <c r="B10" s="232">
        <v>25</v>
      </c>
      <c r="C10" s="232"/>
      <c r="D10" s="232">
        <f t="shared" si="0"/>
        <v>-25</v>
      </c>
      <c r="E10" s="207" t="s">
        <v>1088</v>
      </c>
    </row>
    <row r="11" spans="1:5" ht="15">
      <c r="A11" s="207"/>
      <c r="B11" s="232"/>
      <c r="C11" s="232"/>
      <c r="D11" s="232">
        <f t="shared" si="0"/>
        <v>0</v>
      </c>
      <c r="E11" s="207"/>
    </row>
    <row r="12" spans="1:5" ht="15">
      <c r="A12" s="207"/>
      <c r="B12" s="232"/>
      <c r="C12" s="232"/>
      <c r="D12" s="232">
        <f t="shared" si="0"/>
        <v>0</v>
      </c>
      <c r="E12" s="207"/>
    </row>
    <row r="13" spans="1:5" ht="15">
      <c r="A13" s="207"/>
      <c r="B13" s="232"/>
      <c r="C13" s="232"/>
      <c r="D13" s="232">
        <f t="shared" si="0"/>
        <v>0</v>
      </c>
      <c r="E13" s="207"/>
    </row>
    <row r="14" spans="1:5" ht="15">
      <c r="A14" s="207"/>
      <c r="B14" s="232"/>
      <c r="C14" s="232"/>
      <c r="D14" s="232">
        <f t="shared" si="0"/>
        <v>0</v>
      </c>
      <c r="E14" s="207"/>
    </row>
    <row r="15" spans="1:5" ht="15">
      <c r="A15" s="210" t="s">
        <v>7</v>
      </c>
      <c r="B15" s="233">
        <f>SUM(B7:B14)</f>
        <v>727</v>
      </c>
      <c r="C15" s="233">
        <f>SUM(C7:C14)</f>
        <v>562</v>
      </c>
      <c r="D15" s="233">
        <f>SUM(D7:D14)</f>
        <v>-165</v>
      </c>
      <c r="E15" s="210"/>
    </row>
    <row r="16" spans="1:5" ht="15">
      <c r="A16" s="11"/>
      <c r="B16" s="11"/>
      <c r="C16" s="11"/>
      <c r="D16" s="11"/>
      <c r="E16" s="11"/>
    </row>
    <row r="17" spans="1:5" ht="21">
      <c r="A17" s="2" t="s">
        <v>8</v>
      </c>
      <c r="B17" s="206"/>
      <c r="C17" s="206"/>
      <c r="D17" s="206"/>
      <c r="E17" s="206"/>
    </row>
    <row r="18" spans="1:5" ht="15">
      <c r="A18" s="1" t="s">
        <v>2</v>
      </c>
      <c r="B18" s="1" t="s">
        <v>3</v>
      </c>
      <c r="C18" s="1" t="s">
        <v>4</v>
      </c>
      <c r="D18" s="1" t="s">
        <v>6</v>
      </c>
      <c r="E18" s="1" t="s">
        <v>5</v>
      </c>
    </row>
    <row r="19" spans="1:5" ht="15">
      <c r="A19" s="207" t="s">
        <v>1089</v>
      </c>
      <c r="B19" s="232">
        <v>25</v>
      </c>
      <c r="C19" s="232">
        <v>27.6</v>
      </c>
      <c r="D19" s="232">
        <f>C19-B19</f>
        <v>2.6000000000000014</v>
      </c>
      <c r="E19" s="207"/>
    </row>
    <row r="20" spans="1:5" ht="15">
      <c r="A20" s="207" t="s">
        <v>1090</v>
      </c>
      <c r="B20" s="232">
        <v>150</v>
      </c>
      <c r="C20" s="232">
        <v>197.23</v>
      </c>
      <c r="D20" s="232">
        <f aca="true" t="shared" si="1" ref="D20:D25">C20-B20</f>
        <v>47.22999999999999</v>
      </c>
      <c r="E20" s="207" t="s">
        <v>1091</v>
      </c>
    </row>
    <row r="21" spans="1:5" ht="15">
      <c r="A21" s="207" t="s">
        <v>1092</v>
      </c>
      <c r="B21" s="232">
        <v>150</v>
      </c>
      <c r="C21" s="232"/>
      <c r="D21" s="232">
        <f t="shared" si="1"/>
        <v>-150</v>
      </c>
      <c r="E21" s="207"/>
    </row>
    <row r="22" spans="1:5" ht="15">
      <c r="A22" s="207" t="s">
        <v>1087</v>
      </c>
      <c r="B22" s="232">
        <v>50</v>
      </c>
      <c r="C22" s="232"/>
      <c r="D22" s="232">
        <f t="shared" si="1"/>
        <v>-50</v>
      </c>
      <c r="E22" s="207"/>
    </row>
    <row r="23" spans="1:5" ht="15">
      <c r="A23" s="207" t="s">
        <v>1093</v>
      </c>
      <c r="B23" s="232">
        <v>0</v>
      </c>
      <c r="C23" s="232">
        <v>0</v>
      </c>
      <c r="D23" s="232">
        <f t="shared" si="1"/>
        <v>0</v>
      </c>
      <c r="E23" s="207"/>
    </row>
    <row r="24" spans="1:5" ht="15">
      <c r="A24" s="207"/>
      <c r="B24" s="232"/>
      <c r="C24" s="232"/>
      <c r="D24" s="232">
        <f t="shared" si="1"/>
        <v>0</v>
      </c>
      <c r="E24" s="207"/>
    </row>
    <row r="25" spans="1:5" ht="15">
      <c r="A25" s="207"/>
      <c r="B25" s="232"/>
      <c r="C25" s="232"/>
      <c r="D25" s="232">
        <f t="shared" si="1"/>
        <v>0</v>
      </c>
      <c r="E25" s="207"/>
    </row>
    <row r="26" spans="1:5" ht="15">
      <c r="A26" s="207"/>
      <c r="B26" s="232"/>
      <c r="C26" s="232"/>
      <c r="D26" s="232">
        <f>C26-B26</f>
        <v>0</v>
      </c>
      <c r="E26" s="207"/>
    </row>
    <row r="27" spans="1:5" ht="15">
      <c r="A27" s="210" t="s">
        <v>9</v>
      </c>
      <c r="B27" s="233">
        <f>SUM(B19:B26)</f>
        <v>375</v>
      </c>
      <c r="C27" s="233">
        <f>SUM(C19:C26)</f>
        <v>224.82999999999998</v>
      </c>
      <c r="D27" s="233">
        <f>SUM(D19:D26)</f>
        <v>-150.17000000000002</v>
      </c>
      <c r="E27" s="210"/>
    </row>
    <row r="28" spans="1:5" ht="15">
      <c r="A28" s="207"/>
      <c r="B28" s="207"/>
      <c r="C28" s="207"/>
      <c r="D28" s="207"/>
      <c r="E28" s="207"/>
    </row>
    <row r="29" spans="1:5" ht="21">
      <c r="A29" s="13" t="s">
        <v>10</v>
      </c>
      <c r="B29" s="226">
        <f>B15-B27</f>
        <v>352</v>
      </c>
      <c r="C29" s="226">
        <f>C15-C27</f>
        <v>337.17</v>
      </c>
      <c r="D29" s="214"/>
      <c r="E29" s="214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31"/>
    </sheetView>
  </sheetViews>
  <sheetFormatPr defaultColWidth="9.140625" defaultRowHeight="15"/>
  <cols>
    <col min="1" max="1" width="47.140625" style="0" bestFit="1" customWidth="1"/>
    <col min="2" max="2" width="9.57421875" style="0" bestFit="1" customWidth="1"/>
    <col min="3" max="3" width="6.57421875" style="0" bestFit="1" customWidth="1"/>
    <col min="4" max="4" width="9.00390625" style="0" bestFit="1" customWidth="1"/>
    <col min="5" max="5" width="19.7109375" style="0" bestFit="1" customWidth="1"/>
  </cols>
  <sheetData>
    <row r="1" spans="1:5" ht="26.25">
      <c r="A1" s="8" t="s">
        <v>1094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1095</v>
      </c>
      <c r="B3" s="3"/>
      <c r="C3" s="3"/>
      <c r="D3" s="3"/>
      <c r="E3" s="3"/>
    </row>
    <row r="4" spans="1:5" ht="15">
      <c r="A4" s="3" t="s">
        <v>1096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1097</v>
      </c>
      <c r="B8" s="232">
        <v>125</v>
      </c>
      <c r="C8" s="232"/>
      <c r="D8" s="232">
        <f>C8-B8</f>
        <v>-125</v>
      </c>
      <c r="E8" s="207"/>
    </row>
    <row r="9" spans="1:5" ht="15">
      <c r="A9" s="207" t="s">
        <v>1098</v>
      </c>
      <c r="B9" s="232">
        <v>125</v>
      </c>
      <c r="C9" s="232"/>
      <c r="D9" s="232">
        <f aca="true" t="shared" si="0" ref="D9:D15">C9-B9</f>
        <v>-125</v>
      </c>
      <c r="E9" s="207"/>
    </row>
    <row r="10" spans="1:5" ht="15">
      <c r="A10" s="207" t="s">
        <v>555</v>
      </c>
      <c r="B10" s="232">
        <v>80</v>
      </c>
      <c r="C10" s="232"/>
      <c r="D10" s="232">
        <f t="shared" si="0"/>
        <v>-80</v>
      </c>
      <c r="E10" s="207"/>
    </row>
    <row r="11" spans="1:5" ht="15">
      <c r="A11" s="207" t="s">
        <v>1099</v>
      </c>
      <c r="B11" s="232">
        <v>474.48</v>
      </c>
      <c r="C11" s="232"/>
      <c r="D11" s="232">
        <f t="shared" si="0"/>
        <v>-474.48</v>
      </c>
      <c r="E11" s="207"/>
    </row>
    <row r="12" spans="1:5" ht="15">
      <c r="A12" s="207"/>
      <c r="B12" s="232"/>
      <c r="C12" s="232"/>
      <c r="D12" s="232">
        <f t="shared" si="0"/>
        <v>0</v>
      </c>
      <c r="E12" s="207"/>
    </row>
    <row r="13" spans="1:5" ht="15">
      <c r="A13" s="207"/>
      <c r="B13" s="232"/>
      <c r="C13" s="232"/>
      <c r="D13" s="232">
        <f t="shared" si="0"/>
        <v>0</v>
      </c>
      <c r="E13" s="207"/>
    </row>
    <row r="14" spans="1:5" ht="15">
      <c r="A14" s="207"/>
      <c r="B14" s="232"/>
      <c r="C14" s="232"/>
      <c r="D14" s="232">
        <f t="shared" si="0"/>
        <v>0</v>
      </c>
      <c r="E14" s="207"/>
    </row>
    <row r="15" spans="1:5" ht="15">
      <c r="A15" s="207"/>
      <c r="B15" s="232"/>
      <c r="C15" s="232"/>
      <c r="D15" s="232">
        <f t="shared" si="0"/>
        <v>0</v>
      </c>
      <c r="E15" s="207"/>
    </row>
    <row r="16" spans="1:5" ht="15">
      <c r="A16" s="210" t="s">
        <v>7</v>
      </c>
      <c r="B16" s="233">
        <f>SUM(B8:B15)</f>
        <v>804.48</v>
      </c>
      <c r="C16" s="233">
        <f>SUM(C8:C15)</f>
        <v>0</v>
      </c>
      <c r="D16" s="233">
        <f>SUM(D8:D15)</f>
        <v>-804.48</v>
      </c>
      <c r="E16" s="210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207" t="s">
        <v>928</v>
      </c>
      <c r="B20" s="232">
        <v>200</v>
      </c>
      <c r="C20" s="232"/>
      <c r="D20" s="232">
        <f>C20-B20</f>
        <v>-200</v>
      </c>
      <c r="E20" s="207" t="s">
        <v>1100</v>
      </c>
    </row>
    <row r="21" spans="1:5" ht="15">
      <c r="A21" s="207" t="s">
        <v>1101</v>
      </c>
      <c r="B21" s="232">
        <v>30</v>
      </c>
      <c r="C21" s="232"/>
      <c r="D21" s="232">
        <f aca="true" t="shared" si="1" ref="D21:D27">C21-B21</f>
        <v>-30</v>
      </c>
      <c r="E21" s="207" t="s">
        <v>1100</v>
      </c>
    </row>
    <row r="22" spans="1:5" ht="15">
      <c r="A22" s="207" t="s">
        <v>1102</v>
      </c>
      <c r="B22" s="232">
        <v>40</v>
      </c>
      <c r="C22" s="232"/>
      <c r="D22" s="232">
        <f t="shared" si="1"/>
        <v>-40</v>
      </c>
      <c r="E22" s="207" t="s">
        <v>1100</v>
      </c>
    </row>
    <row r="23" spans="1:5" ht="15">
      <c r="A23" s="207" t="s">
        <v>1103</v>
      </c>
      <c r="B23" s="232">
        <v>25</v>
      </c>
      <c r="C23" s="232"/>
      <c r="D23" s="232">
        <f t="shared" si="1"/>
        <v>-25</v>
      </c>
      <c r="E23" s="207" t="s">
        <v>1104</v>
      </c>
    </row>
    <row r="24" spans="1:5" ht="15">
      <c r="A24" s="207" t="s">
        <v>1105</v>
      </c>
      <c r="B24" s="232">
        <v>40</v>
      </c>
      <c r="C24" s="232"/>
      <c r="D24" s="232">
        <f t="shared" si="1"/>
        <v>-40</v>
      </c>
      <c r="E24" s="207"/>
    </row>
    <row r="25" spans="1:5" ht="15">
      <c r="A25" s="207" t="s">
        <v>1106</v>
      </c>
      <c r="B25" s="232">
        <v>30</v>
      </c>
      <c r="C25" s="232"/>
      <c r="D25" s="232">
        <f t="shared" si="1"/>
        <v>-30</v>
      </c>
      <c r="E25" s="207"/>
    </row>
    <row r="26" spans="1:5" ht="15">
      <c r="A26" s="64" t="s">
        <v>802</v>
      </c>
      <c r="B26" s="232">
        <v>65</v>
      </c>
      <c r="C26" s="232"/>
      <c r="D26" s="232">
        <f t="shared" si="1"/>
        <v>-65</v>
      </c>
      <c r="E26" s="207"/>
    </row>
    <row r="27" spans="1:5" ht="15">
      <c r="A27" s="207" t="s">
        <v>802</v>
      </c>
      <c r="B27" s="232">
        <v>65</v>
      </c>
      <c r="C27" s="232"/>
      <c r="D27" s="232">
        <f t="shared" si="1"/>
        <v>-65</v>
      </c>
      <c r="E27" s="207"/>
    </row>
    <row r="28" spans="1:5" ht="15">
      <c r="A28" s="207" t="s">
        <v>1107</v>
      </c>
      <c r="B28" s="232">
        <v>71.17</v>
      </c>
      <c r="C28" s="232"/>
      <c r="D28" s="232">
        <f>C28-B28</f>
        <v>-71.17</v>
      </c>
      <c r="E28" s="207"/>
    </row>
    <row r="29" spans="1:5" ht="15">
      <c r="A29" s="210" t="s">
        <v>9</v>
      </c>
      <c r="B29" s="233">
        <f>SUM(B20:B28)</f>
        <v>566.17</v>
      </c>
      <c r="C29" s="233">
        <f>SUM(C20:C28)</f>
        <v>0</v>
      </c>
      <c r="D29" s="233">
        <f>SUM(D20:D28)</f>
        <v>-566.17</v>
      </c>
      <c r="E29" s="210"/>
    </row>
    <row r="30" spans="1:5" ht="15">
      <c r="A30" s="207"/>
      <c r="B30" s="207"/>
      <c r="C30" s="207"/>
      <c r="D30" s="207"/>
      <c r="E30" s="207"/>
    </row>
    <row r="31" spans="1:5" ht="21">
      <c r="A31" s="13" t="s">
        <v>10</v>
      </c>
      <c r="B31" s="226">
        <f>B16-B29</f>
        <v>238.31000000000006</v>
      </c>
      <c r="C31" s="226">
        <f>C16-C29</f>
        <v>0</v>
      </c>
      <c r="D31" s="214"/>
      <c r="E31" s="214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7">
      <selection activeCell="A1" sqref="A1:E43"/>
    </sheetView>
  </sheetViews>
  <sheetFormatPr defaultColWidth="9.140625" defaultRowHeight="15"/>
  <cols>
    <col min="1" max="1" width="47.140625" style="0" bestFit="1" customWidth="1"/>
    <col min="2" max="2" width="10.57421875" style="0" bestFit="1" customWidth="1"/>
    <col min="3" max="3" width="9.00390625" style="0" bestFit="1" customWidth="1"/>
    <col min="4" max="4" width="10.57421875" style="0" bestFit="1" customWidth="1"/>
    <col min="5" max="5" width="50.85156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1108</v>
      </c>
      <c r="B3" s="3"/>
      <c r="C3" s="3"/>
      <c r="D3" s="3"/>
      <c r="E3" s="3"/>
    </row>
    <row r="4" spans="1:5" ht="15">
      <c r="A4" s="3" t="s">
        <v>385</v>
      </c>
      <c r="B4" s="3"/>
      <c r="C4" s="3"/>
      <c r="D4" s="3"/>
      <c r="E4" s="3"/>
    </row>
    <row r="6" ht="21">
      <c r="A6" s="7" t="s">
        <v>298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299</v>
      </c>
      <c r="B8" s="348">
        <v>500</v>
      </c>
      <c r="C8" s="348">
        <v>500</v>
      </c>
      <c r="D8" s="348">
        <f>C8-B8</f>
        <v>0</v>
      </c>
      <c r="E8" s="207"/>
    </row>
    <row r="9" spans="1:5" ht="15">
      <c r="A9" s="207" t="s">
        <v>1109</v>
      </c>
      <c r="B9" s="348">
        <v>325</v>
      </c>
      <c r="C9" s="348">
        <v>394.4</v>
      </c>
      <c r="D9" s="348">
        <f aca="true" t="shared" si="0" ref="D9:D17">C9-B9</f>
        <v>69.39999999999998</v>
      </c>
      <c r="E9" s="207"/>
    </row>
    <row r="10" spans="1:5" ht="15">
      <c r="A10" s="207" t="s">
        <v>1110</v>
      </c>
      <c r="B10" s="348">
        <v>325</v>
      </c>
      <c r="C10" s="348"/>
      <c r="D10" s="348">
        <f t="shared" si="0"/>
        <v>-325</v>
      </c>
      <c r="E10" s="207"/>
    </row>
    <row r="11" spans="1:5" ht="15">
      <c r="A11" s="207" t="s">
        <v>1111</v>
      </c>
      <c r="B11" s="348">
        <v>325</v>
      </c>
      <c r="C11" s="348"/>
      <c r="D11" s="348">
        <f t="shared" si="0"/>
        <v>-325</v>
      </c>
      <c r="E11" s="207"/>
    </row>
    <row r="12" spans="1:5" ht="15">
      <c r="A12" s="207" t="s">
        <v>1112</v>
      </c>
      <c r="B12" s="348">
        <v>150</v>
      </c>
      <c r="C12" s="348"/>
      <c r="D12" s="348">
        <f t="shared" si="0"/>
        <v>-150</v>
      </c>
      <c r="E12" s="207"/>
    </row>
    <row r="13" spans="1:5" ht="15">
      <c r="A13" s="207" t="s">
        <v>1111</v>
      </c>
      <c r="B13" s="348">
        <v>325</v>
      </c>
      <c r="C13" s="348"/>
      <c r="D13" s="348">
        <f t="shared" si="0"/>
        <v>-325</v>
      </c>
      <c r="E13" s="207"/>
    </row>
    <row r="14" spans="1:5" ht="15">
      <c r="A14" s="207" t="s">
        <v>1111</v>
      </c>
      <c r="B14" s="348">
        <v>325</v>
      </c>
      <c r="C14" s="348"/>
      <c r="D14" s="348">
        <f t="shared" si="0"/>
        <v>-325</v>
      </c>
      <c r="E14" s="207"/>
    </row>
    <row r="15" spans="1:5" ht="15">
      <c r="A15" s="207" t="s">
        <v>1111</v>
      </c>
      <c r="B15" s="348">
        <v>325</v>
      </c>
      <c r="C15" s="348"/>
      <c r="D15" s="348">
        <f t="shared" si="0"/>
        <v>-325</v>
      </c>
      <c r="E15" s="207"/>
    </row>
    <row r="16" spans="1:5" ht="15">
      <c r="A16" s="207" t="s">
        <v>1113</v>
      </c>
      <c r="B16" s="348">
        <v>150</v>
      </c>
      <c r="C16" s="348"/>
      <c r="D16" s="348">
        <f t="shared" si="0"/>
        <v>-150</v>
      </c>
      <c r="E16" s="207"/>
    </row>
    <row r="17" spans="1:5" ht="15">
      <c r="A17" s="207" t="s">
        <v>1114</v>
      </c>
      <c r="B17" s="348">
        <v>75</v>
      </c>
      <c r="C17" s="348"/>
      <c r="D17" s="348">
        <f t="shared" si="0"/>
        <v>-75</v>
      </c>
      <c r="E17" s="207"/>
    </row>
    <row r="18" spans="1:5" ht="15">
      <c r="A18" s="207"/>
      <c r="B18" s="348"/>
      <c r="C18" s="348"/>
      <c r="D18" s="348"/>
      <c r="E18" s="207"/>
    </row>
    <row r="19" spans="1:5" ht="15">
      <c r="A19" s="207"/>
      <c r="B19" s="348"/>
      <c r="C19" s="348"/>
      <c r="D19" s="348"/>
      <c r="E19" s="207"/>
    </row>
    <row r="20" spans="1:5" ht="15">
      <c r="A20" s="207"/>
      <c r="B20" s="348"/>
      <c r="C20" s="348"/>
      <c r="D20" s="348"/>
      <c r="E20" s="207"/>
    </row>
    <row r="21" spans="1:5" ht="15">
      <c r="A21" s="210" t="s">
        <v>7</v>
      </c>
      <c r="B21" s="349">
        <f>SUM(B8:B17)</f>
        <v>2825</v>
      </c>
      <c r="C21" s="349">
        <f>SUM(C8:C15)</f>
        <v>894.4</v>
      </c>
      <c r="D21" s="349">
        <f>SUM(D8:D17)</f>
        <v>-1930.6</v>
      </c>
      <c r="E21" s="210"/>
    </row>
    <row r="22" spans="1:5" ht="15">
      <c r="A22" s="11"/>
      <c r="B22" s="11"/>
      <c r="C22" s="11"/>
      <c r="D22" s="11"/>
      <c r="E22" s="11"/>
    </row>
    <row r="23" spans="1:5" ht="21">
      <c r="A23" s="2" t="s">
        <v>8</v>
      </c>
      <c r="B23" s="206"/>
      <c r="C23" s="206"/>
      <c r="D23" s="206"/>
      <c r="E23" s="206"/>
    </row>
    <row r="24" spans="1:5" ht="15">
      <c r="A24" s="1" t="s">
        <v>2</v>
      </c>
      <c r="B24" s="1" t="s">
        <v>3</v>
      </c>
      <c r="C24" s="1" t="s">
        <v>4</v>
      </c>
      <c r="D24" s="1" t="s">
        <v>6</v>
      </c>
      <c r="E24" s="1" t="s">
        <v>5</v>
      </c>
    </row>
    <row r="25" spans="1:5" ht="15">
      <c r="A25" s="207" t="s">
        <v>1109</v>
      </c>
      <c r="B25" s="348">
        <v>175</v>
      </c>
      <c r="C25" s="348">
        <v>175</v>
      </c>
      <c r="D25" s="348">
        <f>C25-B25</f>
        <v>0</v>
      </c>
      <c r="E25" s="207"/>
    </row>
    <row r="26" spans="1:5" ht="15">
      <c r="A26" s="207" t="s">
        <v>1110</v>
      </c>
      <c r="B26" s="348">
        <v>175</v>
      </c>
      <c r="C26" s="348"/>
      <c r="D26" s="348"/>
      <c r="E26" s="207"/>
    </row>
    <row r="27" spans="1:5" ht="15">
      <c r="A27" s="207" t="s">
        <v>1111</v>
      </c>
      <c r="B27" s="348">
        <v>175</v>
      </c>
      <c r="C27" s="348"/>
      <c r="D27" s="348"/>
      <c r="E27" s="207"/>
    </row>
    <row r="28" spans="1:5" ht="15">
      <c r="A28" s="207" t="s">
        <v>1112</v>
      </c>
      <c r="B28" s="348"/>
      <c r="C28" s="348"/>
      <c r="D28" s="348"/>
      <c r="E28" s="207"/>
    </row>
    <row r="29" spans="1:5" ht="15">
      <c r="A29" s="207" t="s">
        <v>1115</v>
      </c>
      <c r="B29" s="348">
        <v>200</v>
      </c>
      <c r="C29" s="348"/>
      <c r="D29" s="348"/>
      <c r="E29" s="207"/>
    </row>
    <row r="30" spans="1:5" ht="15">
      <c r="A30" s="207" t="s">
        <v>1116</v>
      </c>
      <c r="B30" s="348">
        <v>200</v>
      </c>
      <c r="C30" s="348"/>
      <c r="D30" s="348"/>
      <c r="E30" s="207"/>
    </row>
    <row r="31" spans="1:5" ht="15">
      <c r="A31" s="207" t="s">
        <v>1117</v>
      </c>
      <c r="B31" s="348">
        <v>35</v>
      </c>
      <c r="C31" s="348"/>
      <c r="D31" s="348"/>
      <c r="E31" s="207"/>
    </row>
    <row r="32" spans="1:5" ht="15">
      <c r="A32" s="207" t="s">
        <v>1114</v>
      </c>
      <c r="B32" s="348">
        <v>75</v>
      </c>
      <c r="C32" s="348"/>
      <c r="D32" s="348"/>
      <c r="E32" s="207"/>
    </row>
    <row r="33" spans="1:5" ht="15">
      <c r="A33" s="207" t="s">
        <v>1111</v>
      </c>
      <c r="B33" s="348">
        <v>175</v>
      </c>
      <c r="C33" s="348"/>
      <c r="D33" s="348">
        <f aca="true" t="shared" si="1" ref="D33:D38">C33-B33</f>
        <v>-175</v>
      </c>
      <c r="E33" s="207"/>
    </row>
    <row r="34" spans="1:5" ht="15">
      <c r="A34" s="207" t="s">
        <v>1111</v>
      </c>
      <c r="B34" s="348">
        <v>175</v>
      </c>
      <c r="C34" s="348"/>
      <c r="D34" s="348">
        <f t="shared" si="1"/>
        <v>-175</v>
      </c>
      <c r="E34" s="207"/>
    </row>
    <row r="35" spans="1:5" ht="15">
      <c r="A35" s="207" t="s">
        <v>1111</v>
      </c>
      <c r="B35" s="348">
        <v>175</v>
      </c>
      <c r="C35" s="348"/>
      <c r="D35" s="348">
        <f t="shared" si="1"/>
        <v>-175</v>
      </c>
      <c r="E35" s="207"/>
    </row>
    <row r="36" spans="1:5" ht="15">
      <c r="A36" s="207" t="s">
        <v>1113</v>
      </c>
      <c r="B36" s="348"/>
      <c r="C36" s="348"/>
      <c r="D36" s="348">
        <f t="shared" si="1"/>
        <v>0</v>
      </c>
      <c r="E36" s="207"/>
    </row>
    <row r="37" spans="1:5" ht="15">
      <c r="A37" s="207" t="s">
        <v>1118</v>
      </c>
      <c r="B37" s="348">
        <v>100</v>
      </c>
      <c r="C37" s="348"/>
      <c r="D37" s="348">
        <f t="shared" si="1"/>
        <v>-100</v>
      </c>
      <c r="E37" s="207"/>
    </row>
    <row r="38" spans="1:5" ht="15">
      <c r="A38" s="207" t="s">
        <v>1119</v>
      </c>
      <c r="B38" s="348">
        <v>30</v>
      </c>
      <c r="C38" s="348">
        <v>24</v>
      </c>
      <c r="D38" s="348">
        <f t="shared" si="1"/>
        <v>-6</v>
      </c>
      <c r="E38" s="207" t="s">
        <v>1120</v>
      </c>
    </row>
    <row r="39" spans="1:5" ht="15">
      <c r="A39" s="207" t="s">
        <v>1121</v>
      </c>
      <c r="B39" s="348">
        <v>1000</v>
      </c>
      <c r="C39" s="348"/>
      <c r="D39" s="348">
        <f>C39-B39</f>
        <v>-1000</v>
      </c>
      <c r="E39" s="207"/>
    </row>
    <row r="40" spans="1:5" ht="15">
      <c r="A40" s="207" t="s">
        <v>1122</v>
      </c>
      <c r="B40" s="348">
        <v>75</v>
      </c>
      <c r="C40" s="348">
        <v>75</v>
      </c>
      <c r="D40" s="348">
        <f>C40-B40</f>
        <v>0</v>
      </c>
      <c r="E40" s="207"/>
    </row>
    <row r="41" spans="1:5" ht="15">
      <c r="A41" s="210" t="s">
        <v>9</v>
      </c>
      <c r="B41" s="349">
        <f>SUM(B25:B40)</f>
        <v>2765</v>
      </c>
      <c r="C41" s="349">
        <f>SUM(C25:C39)</f>
        <v>199</v>
      </c>
      <c r="D41" s="349">
        <f>SUM(D25:D40)</f>
        <v>-1631</v>
      </c>
      <c r="E41" s="210"/>
    </row>
    <row r="42" spans="1:5" ht="15">
      <c r="A42" s="207"/>
      <c r="B42" s="207"/>
      <c r="C42" s="207"/>
      <c r="D42" s="207"/>
      <c r="E42" s="207"/>
    </row>
    <row r="43" spans="1:5" ht="21">
      <c r="A43" s="13" t="s">
        <v>10</v>
      </c>
      <c r="B43" s="212">
        <f>B21-B41</f>
        <v>60</v>
      </c>
      <c r="C43" s="212">
        <f>C21-C41</f>
        <v>695.4</v>
      </c>
      <c r="D43" s="350"/>
      <c r="E43" s="214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E39"/>
    </sheetView>
  </sheetViews>
  <sheetFormatPr defaultColWidth="9.140625" defaultRowHeight="15"/>
  <cols>
    <col min="1" max="1" width="47.140625" style="0" bestFit="1" customWidth="1"/>
    <col min="2" max="4" width="10.57421875" style="0" bestFit="1" customWidth="1"/>
    <col min="5" max="5" width="75.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1123</v>
      </c>
      <c r="B3" s="3"/>
      <c r="C3" s="3"/>
      <c r="D3" s="3"/>
      <c r="E3" s="3"/>
    </row>
    <row r="4" spans="1:5" ht="15">
      <c r="A4" s="3" t="s">
        <v>1124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619</v>
      </c>
      <c r="B8" s="23">
        <v>1305</v>
      </c>
      <c r="C8" s="23">
        <v>1305</v>
      </c>
      <c r="D8" s="23">
        <f aca="true" t="shared" si="0" ref="D8:D16">C8-B8</f>
        <v>0</v>
      </c>
      <c r="E8" s="207"/>
    </row>
    <row r="9" spans="1:5" ht="15">
      <c r="A9" s="207" t="s">
        <v>644</v>
      </c>
      <c r="B9" s="23">
        <v>830.32</v>
      </c>
      <c r="C9" s="23">
        <v>830.32</v>
      </c>
      <c r="D9" s="23">
        <f t="shared" si="0"/>
        <v>0</v>
      </c>
      <c r="E9" s="207"/>
    </row>
    <row r="10" spans="1:5" ht="15">
      <c r="A10" s="207" t="s">
        <v>1097</v>
      </c>
      <c r="B10" s="23">
        <v>100</v>
      </c>
      <c r="C10" s="23">
        <v>98</v>
      </c>
      <c r="D10" s="23">
        <f t="shared" si="0"/>
        <v>-2</v>
      </c>
      <c r="E10" s="207"/>
    </row>
    <row r="11" spans="1:5" ht="15">
      <c r="A11" s="207" t="s">
        <v>1098</v>
      </c>
      <c r="B11" s="23">
        <v>200</v>
      </c>
      <c r="C11" s="23">
        <v>0</v>
      </c>
      <c r="D11" s="23">
        <f t="shared" si="0"/>
        <v>-200</v>
      </c>
      <c r="E11" s="207"/>
    </row>
    <row r="12" spans="1:5" ht="15">
      <c r="A12" s="21" t="s">
        <v>1125</v>
      </c>
      <c r="B12" s="165">
        <v>200</v>
      </c>
      <c r="C12" s="165">
        <v>0</v>
      </c>
      <c r="D12" s="165">
        <f t="shared" si="0"/>
        <v>-200</v>
      </c>
      <c r="E12" s="21"/>
    </row>
    <row r="13" spans="1:5" ht="15">
      <c r="A13" s="21" t="s">
        <v>1126</v>
      </c>
      <c r="B13" s="165">
        <v>623.03</v>
      </c>
      <c r="C13" s="165">
        <v>623.03</v>
      </c>
      <c r="D13" s="165">
        <f t="shared" si="0"/>
        <v>0</v>
      </c>
      <c r="E13" s="21"/>
    </row>
    <row r="14" spans="1:5" ht="15">
      <c r="A14" s="21" t="s">
        <v>1127</v>
      </c>
      <c r="B14" s="165">
        <v>200</v>
      </c>
      <c r="C14" s="165">
        <v>0</v>
      </c>
      <c r="D14" s="165">
        <f t="shared" si="0"/>
        <v>-200</v>
      </c>
      <c r="E14" s="21" t="s">
        <v>1128</v>
      </c>
    </row>
    <row r="15" spans="1:5" ht="15">
      <c r="A15" s="21" t="s">
        <v>1129</v>
      </c>
      <c r="B15" s="165">
        <v>250</v>
      </c>
      <c r="C15" s="165">
        <v>0</v>
      </c>
      <c r="D15" s="165">
        <f t="shared" si="0"/>
        <v>-250</v>
      </c>
      <c r="E15" s="21"/>
    </row>
    <row r="16" spans="1:5" ht="15">
      <c r="A16" s="207" t="s">
        <v>1130</v>
      </c>
      <c r="B16" s="23">
        <v>250</v>
      </c>
      <c r="C16" s="23">
        <v>0</v>
      </c>
      <c r="D16" s="23">
        <f t="shared" si="0"/>
        <v>-250</v>
      </c>
      <c r="E16" s="207"/>
    </row>
    <row r="17" spans="1:5" ht="15">
      <c r="A17" s="210" t="s">
        <v>7</v>
      </c>
      <c r="B17" s="19">
        <f>SUM(B8:B16)</f>
        <v>3958.3500000000004</v>
      </c>
      <c r="C17" s="19">
        <f>SUM(C8:C16)</f>
        <v>2856.3500000000004</v>
      </c>
      <c r="D17" s="19">
        <f>SUM(D8:D16)</f>
        <v>-1102</v>
      </c>
      <c r="E17" s="210"/>
    </row>
    <row r="18" spans="1:5" ht="15">
      <c r="A18" s="21"/>
      <c r="B18" s="21"/>
      <c r="C18" s="21"/>
      <c r="D18" s="21"/>
      <c r="E18" s="21"/>
    </row>
    <row r="19" spans="1:5" ht="21">
      <c r="A19" s="2" t="s">
        <v>8</v>
      </c>
      <c r="B19" s="206"/>
      <c r="C19" s="206">
        <v>4</v>
      </c>
      <c r="D19" s="206"/>
      <c r="E19" s="23"/>
    </row>
    <row r="20" spans="1:5" ht="15">
      <c r="A20" s="1" t="s">
        <v>2</v>
      </c>
      <c r="B20" s="1" t="s">
        <v>3</v>
      </c>
      <c r="C20" s="1" t="s">
        <v>4</v>
      </c>
      <c r="D20" s="1" t="s">
        <v>6</v>
      </c>
      <c r="E20" s="1" t="s">
        <v>5</v>
      </c>
    </row>
    <row r="21" spans="1:5" ht="15">
      <c r="A21" s="1"/>
      <c r="B21" s="1"/>
      <c r="C21" s="1"/>
      <c r="D21" s="1"/>
      <c r="E21" s="1"/>
    </row>
    <row r="22" spans="1:5" ht="15">
      <c r="A22" s="207" t="s">
        <v>1131</v>
      </c>
      <c r="B22" s="23">
        <v>72.34</v>
      </c>
      <c r="C22" s="23">
        <v>72.34</v>
      </c>
      <c r="D22" s="23">
        <f>C22-B22</f>
        <v>0</v>
      </c>
      <c r="E22" s="207" t="s">
        <v>1132</v>
      </c>
    </row>
    <row r="23" spans="1:5" ht="15">
      <c r="A23" s="207" t="s">
        <v>631</v>
      </c>
      <c r="B23" s="23">
        <v>600</v>
      </c>
      <c r="C23" s="23">
        <v>120</v>
      </c>
      <c r="D23" s="23">
        <f>C23-B23</f>
        <v>-480</v>
      </c>
      <c r="E23" s="207"/>
    </row>
    <row r="24" spans="1:5" ht="15">
      <c r="A24" s="207" t="s">
        <v>1133</v>
      </c>
      <c r="B24" s="23">
        <v>20</v>
      </c>
      <c r="C24" s="23">
        <v>0</v>
      </c>
      <c r="D24" s="23">
        <f>C24-B24</f>
        <v>-20</v>
      </c>
      <c r="E24" s="207"/>
    </row>
    <row r="25" spans="1:5" ht="15">
      <c r="A25" s="207" t="s">
        <v>1134</v>
      </c>
      <c r="B25" s="23">
        <v>150</v>
      </c>
      <c r="C25" s="23">
        <v>166.45</v>
      </c>
      <c r="D25" s="23">
        <v>0</v>
      </c>
      <c r="E25" s="207" t="s">
        <v>1135</v>
      </c>
    </row>
    <row r="26" spans="1:5" ht="15">
      <c r="A26" s="207" t="s">
        <v>1136</v>
      </c>
      <c r="B26" s="23">
        <v>129</v>
      </c>
      <c r="C26" s="23">
        <v>0</v>
      </c>
      <c r="D26" s="23">
        <v>0</v>
      </c>
      <c r="E26" s="207" t="s">
        <v>1137</v>
      </c>
    </row>
    <row r="27" spans="1:5" ht="15">
      <c r="A27" s="207" t="s">
        <v>1138</v>
      </c>
      <c r="B27" s="23">
        <v>150</v>
      </c>
      <c r="C27" s="23">
        <v>0</v>
      </c>
      <c r="D27" s="23">
        <v>0</v>
      </c>
      <c r="E27" s="207" t="s">
        <v>1139</v>
      </c>
    </row>
    <row r="28" spans="1:5" ht="15">
      <c r="A28" s="207" t="s">
        <v>1140</v>
      </c>
      <c r="B28" s="23">
        <v>129</v>
      </c>
      <c r="C28" s="23">
        <v>0</v>
      </c>
      <c r="D28" s="23">
        <v>0</v>
      </c>
      <c r="E28" s="207" t="s">
        <v>1141</v>
      </c>
    </row>
    <row r="29" spans="1:5" ht="15">
      <c r="A29" s="207" t="s">
        <v>1142</v>
      </c>
      <c r="B29" s="23">
        <v>29.96</v>
      </c>
      <c r="C29" s="23">
        <v>0</v>
      </c>
      <c r="D29" s="23">
        <v>0</v>
      </c>
      <c r="E29" s="207"/>
    </row>
    <row r="30" spans="1:5" ht="15">
      <c r="A30" s="207" t="s">
        <v>1143</v>
      </c>
      <c r="B30" s="23">
        <v>150</v>
      </c>
      <c r="C30" s="23">
        <v>0</v>
      </c>
      <c r="D30" s="23">
        <v>0</v>
      </c>
      <c r="E30" s="207" t="s">
        <v>1144</v>
      </c>
    </row>
    <row r="31" spans="1:5" ht="15">
      <c r="A31" s="207" t="s">
        <v>1145</v>
      </c>
      <c r="B31" s="23">
        <v>40</v>
      </c>
      <c r="C31" s="23">
        <v>0</v>
      </c>
      <c r="D31" s="23">
        <v>0</v>
      </c>
      <c r="E31" s="207" t="s">
        <v>1146</v>
      </c>
    </row>
    <row r="32" spans="1:5" ht="15">
      <c r="A32" s="207" t="s">
        <v>1147</v>
      </c>
      <c r="B32" s="23">
        <v>100</v>
      </c>
      <c r="C32" s="23">
        <v>0</v>
      </c>
      <c r="D32" s="23">
        <v>0</v>
      </c>
      <c r="E32" s="207"/>
    </row>
    <row r="33" spans="1:5" ht="15">
      <c r="A33" s="207" t="s">
        <v>1148</v>
      </c>
      <c r="B33" s="23">
        <v>191</v>
      </c>
      <c r="C33" s="23">
        <v>0</v>
      </c>
      <c r="D33" s="23">
        <v>0</v>
      </c>
      <c r="E33" s="207" t="s">
        <v>1139</v>
      </c>
    </row>
    <row r="34" spans="1:5" ht="15">
      <c r="A34" s="207" t="s">
        <v>1149</v>
      </c>
      <c r="B34" s="23">
        <v>300</v>
      </c>
      <c r="C34" s="23">
        <v>0</v>
      </c>
      <c r="D34" s="23">
        <v>0</v>
      </c>
      <c r="E34" s="207" t="s">
        <v>1150</v>
      </c>
    </row>
    <row r="35" spans="1:5" ht="15">
      <c r="A35" s="207" t="s">
        <v>1151</v>
      </c>
      <c r="B35" s="23">
        <v>392</v>
      </c>
      <c r="C35" s="23">
        <v>0</v>
      </c>
      <c r="D35" s="23">
        <v>0</v>
      </c>
      <c r="E35" s="207" t="s">
        <v>1152</v>
      </c>
    </row>
    <row r="36" spans="1:5" ht="15">
      <c r="A36" s="207" t="s">
        <v>1153</v>
      </c>
      <c r="B36" s="23">
        <v>10</v>
      </c>
      <c r="C36" s="23">
        <v>0</v>
      </c>
      <c r="D36" s="23">
        <v>0</v>
      </c>
      <c r="E36" s="207"/>
    </row>
    <row r="37" spans="1:5" ht="15">
      <c r="A37" s="210" t="s">
        <v>9</v>
      </c>
      <c r="B37" s="19">
        <f>SUM(B22:B36)</f>
        <v>2463.3</v>
      </c>
      <c r="C37" s="19">
        <f>SUM(C22:C36)</f>
        <v>358.78999999999996</v>
      </c>
      <c r="D37" s="19">
        <f>SUM(D23:D36)</f>
        <v>-500</v>
      </c>
      <c r="E37" s="210"/>
    </row>
    <row r="38" spans="1:5" ht="15">
      <c r="A38" s="207"/>
      <c r="B38" s="207"/>
      <c r="C38" s="207"/>
      <c r="D38" s="207"/>
      <c r="E38" s="207"/>
    </row>
    <row r="39" spans="1:5" ht="21">
      <c r="A39" s="13" t="s">
        <v>10</v>
      </c>
      <c r="B39" s="26">
        <f>B17-B37</f>
        <v>1495.0500000000002</v>
      </c>
      <c r="C39" s="215">
        <f>SUM(C17-C37)</f>
        <v>2497.5600000000004</v>
      </c>
      <c r="D39" s="214"/>
      <c r="E39" s="2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4.8515625" style="0" bestFit="1" customWidth="1"/>
    <col min="5" max="5" width="117.8515625" style="0" bestFit="1" customWidth="1"/>
  </cols>
  <sheetData>
    <row r="1" spans="1:5" ht="25.5">
      <c r="A1" s="45" t="s">
        <v>11</v>
      </c>
      <c r="B1" s="46"/>
      <c r="C1" s="46"/>
      <c r="D1" s="46"/>
      <c r="E1" s="46"/>
    </row>
    <row r="2" spans="1:5" ht="26.25">
      <c r="A2" s="47" t="s">
        <v>0</v>
      </c>
      <c r="B2" s="46"/>
      <c r="C2" s="46"/>
      <c r="D2" s="46"/>
      <c r="E2" s="46"/>
    </row>
    <row r="3" spans="1:5" ht="15">
      <c r="A3" s="46" t="s">
        <v>42</v>
      </c>
      <c r="B3" s="46" t="s">
        <v>71</v>
      </c>
      <c r="C3" s="46"/>
      <c r="D3" s="46"/>
      <c r="E3" s="46"/>
    </row>
    <row r="4" spans="1:5" ht="15">
      <c r="A4" s="48">
        <v>41578</v>
      </c>
      <c r="B4" s="46"/>
      <c r="C4" s="46"/>
      <c r="D4" s="46"/>
      <c r="E4" s="46"/>
    </row>
    <row r="5" ht="15.75" thickBot="1"/>
    <row r="6" ht="21.75" thickBot="1" thickTop="1">
      <c r="A6" s="58" t="s">
        <v>1</v>
      </c>
    </row>
    <row r="7" spans="1:5" ht="16.5" thickBot="1" thickTop="1">
      <c r="A7" s="59" t="s">
        <v>2</v>
      </c>
      <c r="B7" s="59" t="s">
        <v>3</v>
      </c>
      <c r="C7" s="59" t="s">
        <v>4</v>
      </c>
      <c r="D7" s="59" t="s">
        <v>6</v>
      </c>
      <c r="E7" s="59" t="s">
        <v>5</v>
      </c>
    </row>
    <row r="8" spans="1:5" ht="16.5" thickBot="1" thickTop="1">
      <c r="A8" s="50"/>
      <c r="B8" s="52"/>
      <c r="C8" s="52"/>
      <c r="D8" s="52"/>
      <c r="E8" s="50"/>
    </row>
    <row r="9" spans="1:5" ht="16.5" thickBot="1" thickTop="1">
      <c r="A9" s="53" t="s">
        <v>7</v>
      </c>
      <c r="B9" s="54">
        <v>0</v>
      </c>
      <c r="C9" s="54">
        <f>SUM(C8:C8)</f>
        <v>0</v>
      </c>
      <c r="D9" s="54">
        <f>SUM(D8:D8)</f>
        <v>0</v>
      </c>
      <c r="E9" s="53"/>
    </row>
    <row r="10" spans="1:5" ht="16.5" thickBot="1" thickTop="1">
      <c r="A10" s="60"/>
      <c r="B10" s="60"/>
      <c r="C10" s="60"/>
      <c r="D10" s="60"/>
      <c r="E10" s="60"/>
    </row>
    <row r="11" spans="1:5" ht="21.75" thickBot="1" thickTop="1">
      <c r="A11" s="49" t="s">
        <v>8</v>
      </c>
      <c r="B11" s="50"/>
      <c r="C11" s="50"/>
      <c r="D11" s="50"/>
      <c r="E11" s="50"/>
    </row>
    <row r="12" spans="1:5" ht="16.5" thickBot="1" thickTop="1">
      <c r="A12" s="51" t="s">
        <v>2</v>
      </c>
      <c r="B12" s="51" t="s">
        <v>3</v>
      </c>
      <c r="C12" s="51" t="s">
        <v>4</v>
      </c>
      <c r="D12" s="51" t="s">
        <v>6</v>
      </c>
      <c r="E12" s="51" t="s">
        <v>5</v>
      </c>
    </row>
    <row r="13" spans="1:5" ht="16.5" thickBot="1" thickTop="1">
      <c r="A13" s="50" t="s">
        <v>72</v>
      </c>
      <c r="B13" s="52">
        <v>500</v>
      </c>
      <c r="C13" s="52"/>
      <c r="D13" s="52"/>
      <c r="E13" s="50" t="s">
        <v>73</v>
      </c>
    </row>
    <row r="14" spans="1:5" ht="16.5" thickBot="1" thickTop="1">
      <c r="A14" s="50" t="s">
        <v>74</v>
      </c>
      <c r="B14" s="52">
        <v>40</v>
      </c>
      <c r="C14" s="52"/>
      <c r="D14" s="52"/>
      <c r="E14" s="50"/>
    </row>
    <row r="15" spans="1:5" ht="16.5" thickBot="1" thickTop="1">
      <c r="A15" s="50" t="s">
        <v>68</v>
      </c>
      <c r="B15" s="52">
        <v>360</v>
      </c>
      <c r="C15" s="52"/>
      <c r="D15" s="52"/>
      <c r="E15" s="50" t="s">
        <v>75</v>
      </c>
    </row>
    <row r="16" spans="1:5" ht="16.5" thickBot="1" thickTop="1">
      <c r="A16" s="53" t="s">
        <v>9</v>
      </c>
      <c r="B16" s="54">
        <f>SUM(B13:B15)</f>
        <v>900</v>
      </c>
      <c r="C16" s="54">
        <f>SUM(C13:C15)</f>
        <v>0</v>
      </c>
      <c r="D16" s="54">
        <f>SUM(D13:D15)</f>
        <v>0</v>
      </c>
      <c r="E16" s="53"/>
    </row>
    <row r="17" spans="1:5" ht="16.5" thickBot="1" thickTop="1">
      <c r="A17" s="50"/>
      <c r="B17" s="50"/>
      <c r="C17" s="50"/>
      <c r="D17" s="50"/>
      <c r="E17" s="50"/>
    </row>
    <row r="18" spans="1:5" ht="21.75" thickBot="1" thickTop="1">
      <c r="A18" s="55" t="s">
        <v>10</v>
      </c>
      <c r="B18" s="56">
        <f>B9-B16</f>
        <v>-900</v>
      </c>
      <c r="C18" s="56">
        <f>C9-C16</f>
        <v>0</v>
      </c>
      <c r="D18" s="57"/>
      <c r="E18" s="57"/>
    </row>
    <row r="19" ht="15.75" thickTop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S34"/>
    </sheetView>
  </sheetViews>
  <sheetFormatPr defaultColWidth="9.140625" defaultRowHeight="15"/>
  <cols>
    <col min="1" max="1" width="47.140625" style="0" bestFit="1" customWidth="1"/>
    <col min="2" max="4" width="10.57421875" style="0" bestFit="1" customWidth="1"/>
    <col min="5" max="5" width="63.00390625" style="0" bestFit="1" customWidth="1"/>
  </cols>
  <sheetData>
    <row r="1" spans="1:5" ht="26.25">
      <c r="A1" s="351" t="s">
        <v>11</v>
      </c>
      <c r="B1" s="352"/>
      <c r="C1" s="352"/>
      <c r="D1" s="352"/>
      <c r="E1" s="352"/>
    </row>
    <row r="2" spans="1:5" ht="26.25">
      <c r="A2" s="353" t="s">
        <v>0</v>
      </c>
      <c r="B2" s="352"/>
      <c r="C2" s="352"/>
      <c r="D2" s="352"/>
      <c r="E2" s="352"/>
    </row>
    <row r="3" spans="1:5" ht="15">
      <c r="A3" s="352" t="s">
        <v>1154</v>
      </c>
      <c r="B3" s="352"/>
      <c r="C3" s="352"/>
      <c r="D3" s="352"/>
      <c r="E3" s="352"/>
    </row>
    <row r="4" spans="1:5" ht="15">
      <c r="A4" s="352" t="s">
        <v>1155</v>
      </c>
      <c r="B4" s="352"/>
      <c r="C4" s="352"/>
      <c r="D4" s="352"/>
      <c r="E4" s="352"/>
    </row>
    <row r="6" ht="21">
      <c r="A6" s="354" t="s">
        <v>1</v>
      </c>
    </row>
    <row r="7" spans="1:5" ht="15">
      <c r="A7" s="355" t="s">
        <v>2</v>
      </c>
      <c r="B7" s="355" t="s">
        <v>3</v>
      </c>
      <c r="C7" s="355" t="s">
        <v>4</v>
      </c>
      <c r="D7" s="355" t="s">
        <v>6</v>
      </c>
      <c r="E7" s="355" t="s">
        <v>5</v>
      </c>
    </row>
    <row r="8" spans="1:6" ht="15">
      <c r="A8" s="356" t="s">
        <v>1156</v>
      </c>
      <c r="B8" s="357">
        <v>3809.47</v>
      </c>
      <c r="C8" s="358">
        <v>3809.47</v>
      </c>
      <c r="D8" s="357">
        <v>3809.47</v>
      </c>
      <c r="E8" s="356" t="s">
        <v>1157</v>
      </c>
      <c r="F8" t="s">
        <v>1158</v>
      </c>
    </row>
    <row r="9" spans="1:6" ht="15">
      <c r="A9" s="359" t="s">
        <v>1159</v>
      </c>
      <c r="B9" s="357">
        <v>400</v>
      </c>
      <c r="C9" s="357">
        <v>400</v>
      </c>
      <c r="D9" s="357">
        <f aca="true" t="shared" si="0" ref="D9:D14">C9-B9</f>
        <v>0</v>
      </c>
      <c r="E9" s="356"/>
      <c r="F9" t="s">
        <v>1160</v>
      </c>
    </row>
    <row r="10" spans="1:6" ht="15">
      <c r="A10" s="360" t="s">
        <v>1161</v>
      </c>
      <c r="B10" s="357">
        <v>400</v>
      </c>
      <c r="C10" s="357">
        <v>400</v>
      </c>
      <c r="D10" s="357">
        <f t="shared" si="0"/>
        <v>0</v>
      </c>
      <c r="E10" s="356"/>
      <c r="F10" t="s">
        <v>1162</v>
      </c>
    </row>
    <row r="11" spans="1:5" ht="15">
      <c r="A11" s="361" t="s">
        <v>1163</v>
      </c>
      <c r="B11" s="362">
        <v>240</v>
      </c>
      <c r="C11" s="362"/>
      <c r="D11" s="362">
        <f t="shared" si="0"/>
        <v>-240</v>
      </c>
      <c r="E11" s="361" t="s">
        <v>1164</v>
      </c>
    </row>
    <row r="12" spans="1:5" ht="15">
      <c r="A12" s="361" t="s">
        <v>1165</v>
      </c>
      <c r="B12" s="362">
        <v>225</v>
      </c>
      <c r="C12" s="362">
        <v>225</v>
      </c>
      <c r="D12" s="362">
        <f t="shared" si="0"/>
        <v>0</v>
      </c>
      <c r="E12" s="361"/>
    </row>
    <row r="13" spans="1:5" ht="15">
      <c r="A13" s="361" t="s">
        <v>1166</v>
      </c>
      <c r="B13" s="362">
        <v>1000</v>
      </c>
      <c r="C13" s="362"/>
      <c r="D13" s="362">
        <f t="shared" si="0"/>
        <v>-1000</v>
      </c>
      <c r="E13" s="361" t="s">
        <v>1167</v>
      </c>
    </row>
    <row r="14" spans="1:5" ht="15">
      <c r="A14" s="361" t="s">
        <v>1168</v>
      </c>
      <c r="B14" s="362">
        <v>2300</v>
      </c>
      <c r="C14" s="362"/>
      <c r="D14" s="362">
        <f t="shared" si="0"/>
        <v>-2300</v>
      </c>
      <c r="E14" s="361"/>
    </row>
    <row r="15" spans="1:5" ht="15">
      <c r="A15" s="361" t="s">
        <v>1169</v>
      </c>
      <c r="B15" s="362">
        <v>200</v>
      </c>
      <c r="C15" s="362"/>
      <c r="D15" s="362"/>
      <c r="E15" s="361"/>
    </row>
    <row r="16" spans="1:5" ht="15">
      <c r="A16" s="363" t="s">
        <v>7</v>
      </c>
      <c r="B16" s="364">
        <f>SUM(B8:B15)</f>
        <v>8574.47</v>
      </c>
      <c r="C16" s="364">
        <f>SUM(C8:C15)</f>
        <v>4834.469999999999</v>
      </c>
      <c r="D16" s="364">
        <f>SUM(D8:D15)</f>
        <v>269.4699999999998</v>
      </c>
      <c r="E16" s="363"/>
    </row>
    <row r="17" spans="1:5" ht="15">
      <c r="A17" s="365"/>
      <c r="B17" s="365"/>
      <c r="C17" s="365"/>
      <c r="D17" s="365"/>
      <c r="E17" s="365"/>
    </row>
    <row r="18" spans="1:5" ht="21">
      <c r="A18" s="366" t="s">
        <v>8</v>
      </c>
      <c r="B18" s="367"/>
      <c r="C18" s="367"/>
      <c r="D18" s="367"/>
      <c r="E18" s="367"/>
    </row>
    <row r="19" spans="1:5" ht="15">
      <c r="A19" s="368" t="s">
        <v>2</v>
      </c>
      <c r="B19" s="368" t="s">
        <v>3</v>
      </c>
      <c r="C19" s="368" t="s">
        <v>4</v>
      </c>
      <c r="D19" s="368" t="s">
        <v>6</v>
      </c>
      <c r="E19" s="368" t="s">
        <v>5</v>
      </c>
    </row>
    <row r="20" spans="1:6" ht="15">
      <c r="A20" s="358" t="s">
        <v>1170</v>
      </c>
      <c r="B20" s="357">
        <v>795</v>
      </c>
      <c r="C20" s="357">
        <v>795</v>
      </c>
      <c r="D20" s="357">
        <v>0</v>
      </c>
      <c r="E20" s="356"/>
      <c r="F20" t="s">
        <v>1171</v>
      </c>
    </row>
    <row r="21" spans="1:5" ht="15">
      <c r="A21" s="361" t="s">
        <v>1172</v>
      </c>
      <c r="B21" s="362">
        <v>50</v>
      </c>
      <c r="C21" s="362"/>
      <c r="D21" s="362">
        <f>C21-B21</f>
        <v>-50</v>
      </c>
      <c r="E21" s="361" t="s">
        <v>1173</v>
      </c>
    </row>
    <row r="22" spans="1:5" ht="15">
      <c r="A22" s="361" t="s">
        <v>1174</v>
      </c>
      <c r="B22" s="362">
        <v>40</v>
      </c>
      <c r="C22" s="362"/>
      <c r="D22" s="362">
        <f>C22-B22</f>
        <v>-40</v>
      </c>
      <c r="E22" s="361" t="s">
        <v>1175</v>
      </c>
    </row>
    <row r="23" spans="1:5" ht="15">
      <c r="A23" s="361" t="s">
        <v>1176</v>
      </c>
      <c r="B23" s="362">
        <v>400</v>
      </c>
      <c r="C23" s="362"/>
      <c r="D23" s="362">
        <f>C23-B23</f>
        <v>-400</v>
      </c>
      <c r="E23" s="361" t="s">
        <v>1177</v>
      </c>
    </row>
    <row r="24" spans="1:5" ht="15">
      <c r="A24" s="361" t="s">
        <v>1178</v>
      </c>
      <c r="B24" s="362">
        <v>50</v>
      </c>
      <c r="C24" s="362"/>
      <c r="D24" s="362"/>
      <c r="E24" s="361" t="s">
        <v>1179</v>
      </c>
    </row>
    <row r="25" spans="1:5" ht="15">
      <c r="A25" s="361" t="s">
        <v>1180</v>
      </c>
      <c r="B25" s="362">
        <v>272.24</v>
      </c>
      <c r="C25" s="362">
        <v>272.24</v>
      </c>
      <c r="D25" s="362">
        <f>C25-B25</f>
        <v>0</v>
      </c>
      <c r="E25" s="361"/>
    </row>
    <row r="26" spans="1:5" ht="15">
      <c r="A26" s="361" t="s">
        <v>1181</v>
      </c>
      <c r="B26" s="362">
        <v>200</v>
      </c>
      <c r="C26" s="362"/>
      <c r="D26" s="362">
        <f>C26-B26</f>
        <v>-200</v>
      </c>
      <c r="E26" s="361" t="s">
        <v>1182</v>
      </c>
    </row>
    <row r="27" spans="1:5" ht="15">
      <c r="A27" s="361" t="s">
        <v>1183</v>
      </c>
      <c r="B27" s="362">
        <v>700</v>
      </c>
      <c r="C27" s="362"/>
      <c r="D27" s="362">
        <f>C27-B27</f>
        <v>-700</v>
      </c>
      <c r="E27" s="361" t="s">
        <v>1184</v>
      </c>
    </row>
    <row r="28" spans="1:5" ht="15">
      <c r="A28" s="361" t="s">
        <v>1185</v>
      </c>
      <c r="B28" s="362">
        <v>200</v>
      </c>
      <c r="C28" s="362"/>
      <c r="D28" s="362"/>
      <c r="E28" s="361" t="s">
        <v>1186</v>
      </c>
    </row>
    <row r="29" spans="1:5" ht="15">
      <c r="A29" s="361" t="s">
        <v>1187</v>
      </c>
      <c r="B29" s="362">
        <v>1300</v>
      </c>
      <c r="C29" s="362"/>
      <c r="D29" s="362">
        <f>C29-B29</f>
        <v>-1300</v>
      </c>
      <c r="E29" s="361" t="s">
        <v>1184</v>
      </c>
    </row>
    <row r="30" spans="1:5" ht="15">
      <c r="A30" s="361" t="s">
        <v>1188</v>
      </c>
      <c r="B30" s="362">
        <v>100</v>
      </c>
      <c r="C30" s="362"/>
      <c r="D30" s="362"/>
      <c r="E30" s="361" t="s">
        <v>1189</v>
      </c>
    </row>
    <row r="31" spans="1:5" ht="15">
      <c r="A31" s="361" t="s">
        <v>1190</v>
      </c>
      <c r="B31" s="362">
        <v>500</v>
      </c>
      <c r="C31" s="362"/>
      <c r="D31" s="362">
        <f>C31-B31</f>
        <v>-500</v>
      </c>
      <c r="E31" s="361" t="s">
        <v>1191</v>
      </c>
    </row>
    <row r="32" spans="1:5" ht="15">
      <c r="A32" s="363" t="s">
        <v>9</v>
      </c>
      <c r="B32" s="364">
        <f>SUM(B20:B31)</f>
        <v>4607.24</v>
      </c>
      <c r="C32" s="364">
        <f>SUM(C20:C31)</f>
        <v>1067.24</v>
      </c>
      <c r="D32" s="364">
        <f>SUM(D20:D31)</f>
        <v>-3190</v>
      </c>
      <c r="E32" s="363"/>
    </row>
    <row r="33" spans="1:5" ht="15">
      <c r="A33" s="361"/>
      <c r="B33" s="361"/>
      <c r="C33" s="361"/>
      <c r="D33" s="361"/>
      <c r="E33" s="361"/>
    </row>
    <row r="34" spans="1:5" ht="21">
      <c r="A34" s="369" t="s">
        <v>10</v>
      </c>
      <c r="B34" s="370">
        <f>B16-B32</f>
        <v>3967.2299999999996</v>
      </c>
      <c r="C34" s="370">
        <f>C16-C32</f>
        <v>3767.2299999999996</v>
      </c>
      <c r="D34" s="371"/>
      <c r="E34" s="37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47.140625" style="0" bestFit="1" customWidth="1"/>
    <col min="2" max="4" width="11.57421875" style="0" bestFit="1" customWidth="1"/>
    <col min="5" max="5" width="55.57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1859</v>
      </c>
      <c r="B3" s="3"/>
      <c r="C3" s="3"/>
      <c r="D3" s="3"/>
      <c r="E3" s="3"/>
    </row>
    <row r="4" spans="1:5" ht="15">
      <c r="A4" s="98">
        <v>41579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207" t="s">
        <v>1860</v>
      </c>
      <c r="B8" s="348">
        <v>14405</v>
      </c>
      <c r="C8" s="348">
        <v>14405</v>
      </c>
      <c r="D8" s="348">
        <f>C8-B8</f>
        <v>0</v>
      </c>
      <c r="E8" s="207"/>
    </row>
    <row r="9" spans="1:5" ht="15">
      <c r="A9" s="207" t="s">
        <v>1865</v>
      </c>
      <c r="B9" s="348">
        <v>7767.65</v>
      </c>
      <c r="C9" s="348"/>
      <c r="D9" s="348">
        <f aca="true" t="shared" si="0" ref="D9:D15">C9-B9</f>
        <v>-7767.65</v>
      </c>
      <c r="E9" s="207" t="s">
        <v>1866</v>
      </c>
    </row>
    <row r="10" spans="1:5" ht="15">
      <c r="A10" s="207" t="s">
        <v>1869</v>
      </c>
      <c r="B10" s="348"/>
      <c r="C10" s="348">
        <v>200</v>
      </c>
      <c r="D10" s="348">
        <f t="shared" si="0"/>
        <v>200</v>
      </c>
      <c r="E10" s="207"/>
    </row>
    <row r="11" spans="1:5" ht="15">
      <c r="A11" s="207"/>
      <c r="B11" s="348"/>
      <c r="C11" s="348"/>
      <c r="D11" s="348">
        <f t="shared" si="0"/>
        <v>0</v>
      </c>
      <c r="E11" s="207"/>
    </row>
    <row r="12" spans="1:5" ht="15">
      <c r="A12" s="207"/>
      <c r="B12" s="348"/>
      <c r="C12" s="348"/>
      <c r="D12" s="348">
        <f t="shared" si="0"/>
        <v>0</v>
      </c>
      <c r="E12" s="207"/>
    </row>
    <row r="13" spans="1:5" ht="15">
      <c r="A13" s="207"/>
      <c r="B13" s="348"/>
      <c r="C13" s="348"/>
      <c r="D13" s="348">
        <f t="shared" si="0"/>
        <v>0</v>
      </c>
      <c r="E13" s="207"/>
    </row>
    <row r="14" spans="1:5" ht="15">
      <c r="A14" s="207"/>
      <c r="B14" s="348"/>
      <c r="C14" s="348"/>
      <c r="D14" s="348">
        <f t="shared" si="0"/>
        <v>0</v>
      </c>
      <c r="E14" s="207"/>
    </row>
    <row r="15" spans="1:5" ht="15">
      <c r="A15" s="207"/>
      <c r="B15" s="348"/>
      <c r="C15" s="348"/>
      <c r="D15" s="348">
        <f t="shared" si="0"/>
        <v>0</v>
      </c>
      <c r="E15" s="207"/>
    </row>
    <row r="16" spans="1:5" ht="15">
      <c r="A16" s="210" t="s">
        <v>7</v>
      </c>
      <c r="B16" s="349">
        <f>SUM(B8:B15)</f>
        <v>22172.65</v>
      </c>
      <c r="C16" s="349">
        <f>SUM(C8:C15)</f>
        <v>14605</v>
      </c>
      <c r="D16" s="349">
        <f>SUM(D8:D15)</f>
        <v>-7567.65</v>
      </c>
      <c r="E16" s="210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206"/>
      <c r="C18" s="206"/>
      <c r="D18" s="206"/>
      <c r="E18" s="206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207" t="s">
        <v>1861</v>
      </c>
      <c r="B20" s="348">
        <v>13900.48</v>
      </c>
      <c r="C20" s="348">
        <v>13900.48</v>
      </c>
      <c r="D20" s="348"/>
      <c r="E20" s="207"/>
    </row>
    <row r="21" spans="1:5" ht="15">
      <c r="A21" s="207" t="s">
        <v>1862</v>
      </c>
      <c r="B21" s="348">
        <v>1313.86</v>
      </c>
      <c r="C21" s="348">
        <v>1313.86</v>
      </c>
      <c r="D21" s="348">
        <f aca="true" t="shared" si="1" ref="D21:D26">C21-B21</f>
        <v>0</v>
      </c>
      <c r="E21" s="207"/>
    </row>
    <row r="22" spans="1:5" ht="15">
      <c r="A22" s="207" t="s">
        <v>1863</v>
      </c>
      <c r="B22" s="348">
        <v>1778.14</v>
      </c>
      <c r="C22" s="348">
        <v>158.14</v>
      </c>
      <c r="D22" s="348">
        <f t="shared" si="1"/>
        <v>-1620</v>
      </c>
      <c r="E22" s="207" t="s">
        <v>1864</v>
      </c>
    </row>
    <row r="23" spans="1:5" ht="15">
      <c r="A23" s="207" t="s">
        <v>1867</v>
      </c>
      <c r="B23" s="348">
        <v>9000</v>
      </c>
      <c r="C23" s="348"/>
      <c r="D23" s="348">
        <f t="shared" si="1"/>
        <v>-9000</v>
      </c>
      <c r="E23" s="207" t="s">
        <v>1868</v>
      </c>
    </row>
    <row r="24" spans="1:5" ht="15">
      <c r="A24" s="207"/>
      <c r="B24" s="348"/>
      <c r="C24" s="348"/>
      <c r="D24" s="348">
        <f t="shared" si="1"/>
        <v>0</v>
      </c>
      <c r="E24" s="207"/>
    </row>
    <row r="25" spans="1:5" ht="15">
      <c r="A25" s="207"/>
      <c r="B25" s="348"/>
      <c r="C25" s="348"/>
      <c r="D25" s="348">
        <f t="shared" si="1"/>
        <v>0</v>
      </c>
      <c r="E25" s="207"/>
    </row>
    <row r="26" spans="1:5" ht="15">
      <c r="A26" s="207"/>
      <c r="B26" s="348"/>
      <c r="C26" s="348"/>
      <c r="D26" s="348">
        <f t="shared" si="1"/>
        <v>0</v>
      </c>
      <c r="E26" s="207"/>
    </row>
    <row r="27" spans="1:5" ht="15">
      <c r="A27" s="207"/>
      <c r="B27" s="348"/>
      <c r="C27" s="348"/>
      <c r="D27" s="348">
        <f>C27-B27</f>
        <v>0</v>
      </c>
      <c r="E27" s="207"/>
    </row>
    <row r="28" spans="1:5" ht="15">
      <c r="A28" s="210" t="s">
        <v>9</v>
      </c>
      <c r="B28" s="349">
        <f>SUM(B20:B27)</f>
        <v>25992.48</v>
      </c>
      <c r="C28" s="349">
        <f>SUM(C20:C27)</f>
        <v>15372.48</v>
      </c>
      <c r="D28" s="349">
        <f>SUM(D20:D27)</f>
        <v>-10620</v>
      </c>
      <c r="E28" s="210"/>
    </row>
    <row r="29" spans="1:5" ht="15">
      <c r="A29" s="207"/>
      <c r="B29" s="207"/>
      <c r="C29" s="207"/>
      <c r="D29" s="207"/>
      <c r="E29" s="207"/>
    </row>
    <row r="30" spans="1:5" ht="21">
      <c r="A30" s="13" t="s">
        <v>10</v>
      </c>
      <c r="B30" s="226">
        <f>B16-B28</f>
        <v>-3819.829999999998</v>
      </c>
      <c r="C30" s="226">
        <f>C16-C28</f>
        <v>-767.4799999999996</v>
      </c>
      <c r="D30" s="214"/>
      <c r="E30" s="2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85">
      <selection activeCell="D94" sqref="D94"/>
    </sheetView>
  </sheetViews>
  <sheetFormatPr defaultColWidth="9.140625" defaultRowHeight="15"/>
  <cols>
    <col min="1" max="1" width="47.140625" style="0" bestFit="1" customWidth="1"/>
    <col min="2" max="3" width="12.57421875" style="0" bestFit="1" customWidth="1"/>
    <col min="4" max="4" width="10.57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1729</v>
      </c>
      <c r="B3" s="3"/>
      <c r="C3" s="3"/>
      <c r="D3" s="3"/>
      <c r="E3" s="3"/>
    </row>
    <row r="4" spans="1:5" ht="15">
      <c r="A4" s="17">
        <v>41519</v>
      </c>
      <c r="B4" s="3"/>
      <c r="C4" s="3"/>
      <c r="D4" s="3"/>
      <c r="E4" s="3"/>
    </row>
    <row r="6" ht="21">
      <c r="A6" s="7" t="s">
        <v>1</v>
      </c>
    </row>
    <row r="7" spans="1:5" ht="30">
      <c r="A7" s="6" t="s">
        <v>2</v>
      </c>
      <c r="B7" s="6" t="s">
        <v>3</v>
      </c>
      <c r="C7" s="6" t="s">
        <v>4</v>
      </c>
      <c r="D7" s="6" t="s">
        <v>6</v>
      </c>
      <c r="E7" s="88" t="s">
        <v>5</v>
      </c>
    </row>
    <row r="8" spans="1:5" ht="15">
      <c r="A8" s="6"/>
      <c r="B8" s="6"/>
      <c r="C8" s="6"/>
      <c r="D8" s="6"/>
      <c r="E8" s="88"/>
    </row>
    <row r="9" spans="1:5" ht="105">
      <c r="A9" s="207" t="s">
        <v>1730</v>
      </c>
      <c r="B9" s="216">
        <v>156250</v>
      </c>
      <c r="C9" s="216">
        <v>130751.4</v>
      </c>
      <c r="D9" s="216"/>
      <c r="E9" s="221" t="s">
        <v>1731</v>
      </c>
    </row>
    <row r="10" spans="1:5" ht="60">
      <c r="A10" s="207" t="s">
        <v>1732</v>
      </c>
      <c r="B10" s="216">
        <v>14400</v>
      </c>
      <c r="C10" s="216">
        <v>13320</v>
      </c>
      <c r="D10" s="216"/>
      <c r="E10" s="221" t="s">
        <v>1733</v>
      </c>
    </row>
    <row r="11" spans="1:5" ht="60">
      <c r="A11" s="207" t="s">
        <v>1734</v>
      </c>
      <c r="B11" s="216">
        <v>7500</v>
      </c>
      <c r="C11" s="216">
        <v>5940</v>
      </c>
      <c r="D11" s="216"/>
      <c r="E11" s="221" t="s">
        <v>1735</v>
      </c>
    </row>
    <row r="12" spans="1:5" ht="15">
      <c r="A12" s="207" t="s">
        <v>1736</v>
      </c>
      <c r="B12" s="216">
        <v>4500</v>
      </c>
      <c r="C12" s="216">
        <v>5858.6</v>
      </c>
      <c r="D12" s="216"/>
      <c r="E12" s="221" t="s">
        <v>1737</v>
      </c>
    </row>
    <row r="13" spans="1:5" ht="120">
      <c r="A13" s="207" t="s">
        <v>1738</v>
      </c>
      <c r="B13" s="216">
        <v>2500</v>
      </c>
      <c r="C13" s="415"/>
      <c r="D13" s="216"/>
      <c r="E13" s="221" t="s">
        <v>1739</v>
      </c>
    </row>
    <row r="14" spans="1:5" ht="75">
      <c r="A14" s="207" t="s">
        <v>1740</v>
      </c>
      <c r="B14" s="216">
        <v>360</v>
      </c>
      <c r="C14" s="216"/>
      <c r="D14" s="216"/>
      <c r="E14" s="221" t="s">
        <v>1741</v>
      </c>
    </row>
    <row r="15" spans="1:5" ht="45">
      <c r="A15" s="207" t="s">
        <v>1742</v>
      </c>
      <c r="B15" s="216">
        <v>240</v>
      </c>
      <c r="C15" s="216">
        <v>0</v>
      </c>
      <c r="D15" s="216"/>
      <c r="E15" s="416" t="s">
        <v>1743</v>
      </c>
    </row>
    <row r="16" spans="1:5" ht="120">
      <c r="A16" s="207" t="s">
        <v>1744</v>
      </c>
      <c r="B16" s="216">
        <v>5000</v>
      </c>
      <c r="C16" s="216"/>
      <c r="D16" s="216"/>
      <c r="E16" s="221" t="s">
        <v>1745</v>
      </c>
    </row>
    <row r="17" spans="1:5" ht="15">
      <c r="A17" s="207"/>
      <c r="B17" s="216"/>
      <c r="C17" s="216"/>
      <c r="D17" s="216"/>
      <c r="E17" s="221"/>
    </row>
    <row r="18" spans="1:5" ht="15">
      <c r="A18" s="210" t="s">
        <v>7</v>
      </c>
      <c r="B18" s="217">
        <f>SUM(B9:B17)</f>
        <v>190750</v>
      </c>
      <c r="C18" s="217">
        <f>SUM(C9:C17)</f>
        <v>155870</v>
      </c>
      <c r="D18" s="217">
        <f>SUM(D9:D17)</f>
        <v>0</v>
      </c>
      <c r="E18" s="89"/>
    </row>
    <row r="19" spans="1:5" ht="15">
      <c r="A19" s="21"/>
      <c r="B19" s="21"/>
      <c r="C19" s="21"/>
      <c r="D19" s="21"/>
      <c r="E19" s="90"/>
    </row>
    <row r="20" spans="1:5" ht="21">
      <c r="A20" s="2" t="s">
        <v>8</v>
      </c>
      <c r="B20" s="206"/>
      <c r="C20" s="206"/>
      <c r="D20" s="206"/>
      <c r="E20" s="81"/>
    </row>
    <row r="21" spans="1:5" ht="30">
      <c r="A21" s="1" t="s">
        <v>2</v>
      </c>
      <c r="B21" s="1" t="s">
        <v>3</v>
      </c>
      <c r="C21" s="1" t="s">
        <v>4</v>
      </c>
      <c r="D21" s="1" t="s">
        <v>6</v>
      </c>
      <c r="E21" s="91" t="s">
        <v>5</v>
      </c>
    </row>
    <row r="22" spans="1:5" ht="15">
      <c r="A22" s="331" t="s">
        <v>1746</v>
      </c>
      <c r="B22" s="216"/>
      <c r="C22" s="216"/>
      <c r="D22" s="216">
        <f>C22-B22</f>
        <v>0</v>
      </c>
      <c r="E22" s="221"/>
    </row>
    <row r="23" spans="1:5" ht="15">
      <c r="A23" s="207" t="s">
        <v>1747</v>
      </c>
      <c r="B23" s="216">
        <v>863</v>
      </c>
      <c r="C23" s="216">
        <v>863</v>
      </c>
      <c r="D23" s="216">
        <f>C23-B23</f>
        <v>0</v>
      </c>
      <c r="E23" s="221"/>
    </row>
    <row r="24" spans="1:5" ht="30">
      <c r="A24" s="207" t="s">
        <v>1748</v>
      </c>
      <c r="B24" s="216">
        <v>901.02</v>
      </c>
      <c r="C24" s="216">
        <v>901.02</v>
      </c>
      <c r="D24" s="216"/>
      <c r="E24" s="416" t="s">
        <v>1749</v>
      </c>
    </row>
    <row r="25" spans="1:5" ht="30">
      <c r="A25" s="207" t="s">
        <v>1750</v>
      </c>
      <c r="B25" s="216">
        <v>200</v>
      </c>
      <c r="C25" s="216">
        <v>200</v>
      </c>
      <c r="D25" s="216"/>
      <c r="E25" s="416" t="s">
        <v>1751</v>
      </c>
    </row>
    <row r="26" spans="1:5" ht="135">
      <c r="A26" s="207" t="s">
        <v>1752</v>
      </c>
      <c r="B26" s="216">
        <v>2250</v>
      </c>
      <c r="C26" s="216"/>
      <c r="D26" s="216"/>
      <c r="E26" s="416" t="s">
        <v>1753</v>
      </c>
    </row>
    <row r="27" spans="1:5" ht="30">
      <c r="A27" s="207" t="s">
        <v>1754</v>
      </c>
      <c r="B27" s="216">
        <v>1500</v>
      </c>
      <c r="C27" s="216">
        <v>1250</v>
      </c>
      <c r="D27" s="216"/>
      <c r="E27" s="221" t="s">
        <v>1755</v>
      </c>
    </row>
    <row r="28" spans="1:5" ht="105">
      <c r="A28" s="207" t="s">
        <v>1756</v>
      </c>
      <c r="B28" s="216">
        <v>4687.2</v>
      </c>
      <c r="C28" s="216">
        <v>4687.2</v>
      </c>
      <c r="D28" s="216"/>
      <c r="E28" s="221" t="s">
        <v>1757</v>
      </c>
    </row>
    <row r="29" spans="1:5" ht="45">
      <c r="A29" s="207" t="s">
        <v>1758</v>
      </c>
      <c r="B29" s="216">
        <v>5756.5</v>
      </c>
      <c r="C29" s="216">
        <v>5002.5</v>
      </c>
      <c r="D29" s="216"/>
      <c r="E29" s="221" t="s">
        <v>1759</v>
      </c>
    </row>
    <row r="30" spans="1:5" ht="75">
      <c r="A30" s="207" t="s">
        <v>1760</v>
      </c>
      <c r="B30" s="216">
        <v>1150</v>
      </c>
      <c r="C30" s="216">
        <v>1100</v>
      </c>
      <c r="D30" s="216"/>
      <c r="E30" s="221" t="s">
        <v>1761</v>
      </c>
    </row>
    <row r="31" spans="1:5" ht="75">
      <c r="A31" s="207" t="s">
        <v>1762</v>
      </c>
      <c r="B31" s="216">
        <v>644</v>
      </c>
      <c r="C31" s="216">
        <v>674.25</v>
      </c>
      <c r="D31" s="216"/>
      <c r="E31" s="221" t="s">
        <v>1763</v>
      </c>
    </row>
    <row r="32" spans="1:5" ht="60">
      <c r="A32" s="207" t="s">
        <v>1764</v>
      </c>
      <c r="B32" s="216">
        <v>35</v>
      </c>
      <c r="C32" s="216">
        <v>46.75</v>
      </c>
      <c r="D32" s="216"/>
      <c r="E32" s="221" t="s">
        <v>1765</v>
      </c>
    </row>
    <row r="33" spans="1:5" ht="60">
      <c r="A33" s="207" t="s">
        <v>1766</v>
      </c>
      <c r="B33" s="216">
        <v>130</v>
      </c>
      <c r="C33" s="216">
        <v>100</v>
      </c>
      <c r="D33" s="216"/>
      <c r="E33" s="221" t="s">
        <v>1767</v>
      </c>
    </row>
    <row r="34" spans="1:5" ht="60">
      <c r="A34" s="207" t="s">
        <v>1768</v>
      </c>
      <c r="B34" s="216">
        <v>370</v>
      </c>
      <c r="C34" s="216">
        <v>210</v>
      </c>
      <c r="D34" s="216"/>
      <c r="E34" s="221" t="s">
        <v>1769</v>
      </c>
    </row>
    <row r="35" spans="1:5" ht="15">
      <c r="A35" s="207" t="s">
        <v>1770</v>
      </c>
      <c r="B35" s="216">
        <v>500</v>
      </c>
      <c r="C35" s="216"/>
      <c r="D35" s="216"/>
      <c r="E35" s="221"/>
    </row>
    <row r="36" spans="1:5" ht="30">
      <c r="A36" s="207" t="s">
        <v>1771</v>
      </c>
      <c r="B36" s="216">
        <v>3500</v>
      </c>
      <c r="C36" s="216"/>
      <c r="D36" s="216"/>
      <c r="E36" s="221" t="s">
        <v>1772</v>
      </c>
    </row>
    <row r="37" spans="1:5" ht="30">
      <c r="A37" s="207" t="s">
        <v>1773</v>
      </c>
      <c r="B37" s="216">
        <v>2100</v>
      </c>
      <c r="C37" s="216"/>
      <c r="D37" s="216"/>
      <c r="E37" s="221" t="s">
        <v>1774</v>
      </c>
    </row>
    <row r="38" spans="1:5" ht="30">
      <c r="A38" s="207" t="s">
        <v>1775</v>
      </c>
      <c r="B38" s="216">
        <v>900</v>
      </c>
      <c r="C38" s="216"/>
      <c r="D38" s="216"/>
      <c r="E38" s="221" t="s">
        <v>1776</v>
      </c>
    </row>
    <row r="39" spans="1:5" ht="60">
      <c r="A39" s="207" t="s">
        <v>142</v>
      </c>
      <c r="B39" s="216">
        <v>2020</v>
      </c>
      <c r="C39" s="216">
        <v>1821.2</v>
      </c>
      <c r="D39" s="216"/>
      <c r="E39" s="221" t="s">
        <v>1777</v>
      </c>
    </row>
    <row r="40" spans="1:5" ht="60">
      <c r="A40" s="207" t="s">
        <v>1778</v>
      </c>
      <c r="B40" s="216">
        <v>2167.75</v>
      </c>
      <c r="C40" s="216">
        <v>2167.28</v>
      </c>
      <c r="D40" s="216"/>
      <c r="E40" s="221" t="s">
        <v>1779</v>
      </c>
    </row>
    <row r="41" spans="1:5" ht="30">
      <c r="A41" s="207" t="s">
        <v>1780</v>
      </c>
      <c r="B41" s="216">
        <v>440</v>
      </c>
      <c r="C41" s="216"/>
      <c r="D41" s="216"/>
      <c r="E41" s="221" t="s">
        <v>1781</v>
      </c>
    </row>
    <row r="42" spans="1:5" ht="60">
      <c r="A42" s="207" t="s">
        <v>1782</v>
      </c>
      <c r="B42" s="216">
        <v>6000</v>
      </c>
      <c r="C42" s="216">
        <v>5317.57</v>
      </c>
      <c r="D42" s="216"/>
      <c r="E42" s="416" t="s">
        <v>1783</v>
      </c>
    </row>
    <row r="43" spans="1:5" ht="30">
      <c r="A43" s="207" t="s">
        <v>1784</v>
      </c>
      <c r="B43" s="216">
        <v>65</v>
      </c>
      <c r="C43" s="216">
        <v>33.2</v>
      </c>
      <c r="D43" s="216"/>
      <c r="E43" s="221" t="s">
        <v>1785</v>
      </c>
    </row>
    <row r="44" spans="1:5" ht="60">
      <c r="A44" s="207" t="s">
        <v>1786</v>
      </c>
      <c r="B44" s="216">
        <v>1200</v>
      </c>
      <c r="C44" s="216">
        <v>1050</v>
      </c>
      <c r="D44" s="216"/>
      <c r="E44" s="416" t="s">
        <v>1787</v>
      </c>
    </row>
    <row r="45" spans="1:5" ht="30">
      <c r="A45" s="207" t="s">
        <v>1788</v>
      </c>
      <c r="B45" s="216">
        <v>800</v>
      </c>
      <c r="C45" s="216"/>
      <c r="D45" s="216"/>
      <c r="E45" s="221" t="s">
        <v>1789</v>
      </c>
    </row>
    <row r="46" spans="1:5" ht="30">
      <c r="A46" s="207" t="s">
        <v>1790</v>
      </c>
      <c r="B46" s="216">
        <v>250</v>
      </c>
      <c r="C46" s="216"/>
      <c r="D46" s="216"/>
      <c r="E46" s="221" t="s">
        <v>1791</v>
      </c>
    </row>
    <row r="47" spans="1:5" ht="30">
      <c r="A47" s="207" t="s">
        <v>1792</v>
      </c>
      <c r="B47" s="216">
        <v>150</v>
      </c>
      <c r="C47" s="216">
        <v>114.98</v>
      </c>
      <c r="D47" s="216"/>
      <c r="E47" s="221" t="s">
        <v>1793</v>
      </c>
    </row>
    <row r="48" spans="1:5" ht="30">
      <c r="A48" s="207" t="s">
        <v>1794</v>
      </c>
      <c r="B48" s="216">
        <v>1250</v>
      </c>
      <c r="C48" s="216"/>
      <c r="D48" s="216"/>
      <c r="E48" s="221" t="s">
        <v>1795</v>
      </c>
    </row>
    <row r="49" spans="1:5" ht="15">
      <c r="A49" s="207" t="s">
        <v>1796</v>
      </c>
      <c r="B49" s="216">
        <v>57.49</v>
      </c>
      <c r="C49" s="216">
        <v>57.49</v>
      </c>
      <c r="D49" s="216"/>
      <c r="E49" s="221"/>
    </row>
    <row r="50" spans="1:5" ht="15">
      <c r="A50" s="207" t="s">
        <v>1797</v>
      </c>
      <c r="B50" s="216">
        <v>229.5</v>
      </c>
      <c r="C50" s="216">
        <v>229.5</v>
      </c>
      <c r="D50" s="216"/>
      <c r="E50" s="221"/>
    </row>
    <row r="51" spans="1:5" ht="30">
      <c r="A51" s="207" t="s">
        <v>1798</v>
      </c>
      <c r="B51" s="216">
        <v>1400</v>
      </c>
      <c r="C51" s="216"/>
      <c r="D51" s="216"/>
      <c r="E51" s="221" t="s">
        <v>1799</v>
      </c>
    </row>
    <row r="52" spans="1:5" ht="30">
      <c r="A52" s="207" t="s">
        <v>1800</v>
      </c>
      <c r="B52" s="216">
        <v>7000</v>
      </c>
      <c r="C52" s="216"/>
      <c r="D52" s="216"/>
      <c r="E52" s="221" t="s">
        <v>1801</v>
      </c>
    </row>
    <row r="53" spans="1:5" ht="45">
      <c r="A53" s="207" t="s">
        <v>1802</v>
      </c>
      <c r="B53" s="216">
        <v>0</v>
      </c>
      <c r="C53" s="216"/>
      <c r="D53" s="216"/>
      <c r="E53" s="416" t="s">
        <v>1803</v>
      </c>
    </row>
    <row r="54" spans="1:5" ht="30">
      <c r="A54" s="207" t="s">
        <v>1804</v>
      </c>
      <c r="B54" s="216">
        <v>575</v>
      </c>
      <c r="C54" s="216"/>
      <c r="D54" s="216"/>
      <c r="E54" s="416" t="s">
        <v>1805</v>
      </c>
    </row>
    <row r="55" spans="1:5" ht="15">
      <c r="A55" s="207"/>
      <c r="B55" s="216"/>
      <c r="C55" s="216"/>
      <c r="D55" s="216"/>
      <c r="E55" s="221"/>
    </row>
    <row r="56" spans="1:5" ht="15">
      <c r="A56" s="331" t="s">
        <v>1806</v>
      </c>
      <c r="B56" s="216"/>
      <c r="C56" s="216"/>
      <c r="D56" s="216"/>
      <c r="E56" s="221"/>
    </row>
    <row r="57" spans="1:5" ht="75">
      <c r="A57" s="332" t="s">
        <v>1807</v>
      </c>
      <c r="B57" s="216">
        <v>56250</v>
      </c>
      <c r="C57" s="216">
        <v>19305</v>
      </c>
      <c r="D57" s="216"/>
      <c r="E57" s="221" t="s">
        <v>1808</v>
      </c>
    </row>
    <row r="58" spans="1:5" ht="30">
      <c r="A58" s="332" t="s">
        <v>1809</v>
      </c>
      <c r="B58" s="216">
        <v>6000</v>
      </c>
      <c r="C58" s="216">
        <v>5550</v>
      </c>
      <c r="D58" s="216"/>
      <c r="E58" s="221" t="s">
        <v>1810</v>
      </c>
    </row>
    <row r="59" spans="1:5" ht="30">
      <c r="A59" s="207" t="s">
        <v>1811</v>
      </c>
      <c r="B59" s="216">
        <v>3500</v>
      </c>
      <c r="C59" s="216">
        <v>2475</v>
      </c>
      <c r="D59" s="216">
        <f>C59-B59</f>
        <v>-1025</v>
      </c>
      <c r="E59" s="221" t="s">
        <v>1812</v>
      </c>
    </row>
    <row r="60" spans="1:5" ht="15">
      <c r="A60" s="207"/>
      <c r="B60" s="216"/>
      <c r="C60" s="216"/>
      <c r="D60" s="216"/>
      <c r="E60" s="221"/>
    </row>
    <row r="61" spans="1:5" ht="15">
      <c r="A61" s="331" t="s">
        <v>1813</v>
      </c>
      <c r="B61" s="216"/>
      <c r="C61" s="216"/>
      <c r="D61" s="216"/>
      <c r="E61" s="221"/>
    </row>
    <row r="62" spans="1:5" ht="45">
      <c r="A62" s="332" t="s">
        <v>1814</v>
      </c>
      <c r="B62" s="216">
        <v>5000</v>
      </c>
      <c r="C62" s="216">
        <v>4022</v>
      </c>
      <c r="D62" s="216"/>
      <c r="E62" s="221" t="s">
        <v>1815</v>
      </c>
    </row>
    <row r="63" spans="1:5" ht="15">
      <c r="A63" s="332" t="s">
        <v>1816</v>
      </c>
      <c r="B63" s="216">
        <v>1500</v>
      </c>
      <c r="C63" s="216"/>
      <c r="D63" s="216"/>
      <c r="E63" s="221"/>
    </row>
    <row r="64" spans="1:5" ht="15">
      <c r="A64" s="332" t="s">
        <v>1817</v>
      </c>
      <c r="B64" s="216">
        <v>4600</v>
      </c>
      <c r="C64" s="216">
        <v>4600</v>
      </c>
      <c r="D64" s="216"/>
      <c r="E64" s="221"/>
    </row>
    <row r="65" spans="1:5" ht="15">
      <c r="A65" s="332" t="s">
        <v>1818</v>
      </c>
      <c r="B65" s="216">
        <v>500</v>
      </c>
      <c r="C65" s="216"/>
      <c r="D65" s="216"/>
      <c r="E65" s="221"/>
    </row>
    <row r="66" spans="1:5" ht="15">
      <c r="A66" s="332" t="s">
        <v>1819</v>
      </c>
      <c r="B66" s="216">
        <v>350</v>
      </c>
      <c r="C66" s="216">
        <v>400</v>
      </c>
      <c r="D66" s="216"/>
      <c r="E66" s="221"/>
    </row>
    <row r="67" spans="1:5" ht="15">
      <c r="A67" s="207" t="s">
        <v>149</v>
      </c>
      <c r="B67" s="216">
        <v>3500</v>
      </c>
      <c r="C67" s="216">
        <v>3030</v>
      </c>
      <c r="D67" s="216"/>
      <c r="E67" s="221" t="s">
        <v>1820</v>
      </c>
    </row>
    <row r="68" spans="1:5" ht="15">
      <c r="A68" s="207"/>
      <c r="B68" s="216"/>
      <c r="C68" s="216"/>
      <c r="D68" s="216"/>
      <c r="E68" s="221"/>
    </row>
    <row r="69" spans="1:5" ht="15">
      <c r="A69" s="331" t="s">
        <v>1821</v>
      </c>
      <c r="B69" s="216"/>
      <c r="C69" s="216"/>
      <c r="D69" s="216">
        <f>C69-B69</f>
        <v>0</v>
      </c>
      <c r="E69" s="221"/>
    </row>
    <row r="70" spans="1:5" ht="90">
      <c r="A70" s="332" t="s">
        <v>1822</v>
      </c>
      <c r="B70" s="216">
        <v>1100</v>
      </c>
      <c r="C70" s="216">
        <v>1100</v>
      </c>
      <c r="D70" s="216"/>
      <c r="E70" s="221" t="s">
        <v>1823</v>
      </c>
    </row>
    <row r="71" spans="1:5" ht="15">
      <c r="A71" s="332" t="s">
        <v>1403</v>
      </c>
      <c r="B71" s="216">
        <v>3030</v>
      </c>
      <c r="C71" s="216">
        <v>3030</v>
      </c>
      <c r="D71" s="216"/>
      <c r="E71" s="221"/>
    </row>
    <row r="72" spans="1:5" ht="15">
      <c r="A72" s="332" t="s">
        <v>1824</v>
      </c>
      <c r="B72" s="216">
        <v>0</v>
      </c>
      <c r="C72" s="216"/>
      <c r="D72" s="216"/>
      <c r="E72" s="221"/>
    </row>
    <row r="73" spans="1:5" ht="30">
      <c r="A73" s="332" t="s">
        <v>1825</v>
      </c>
      <c r="B73" s="216">
        <v>37654.31</v>
      </c>
      <c r="C73" s="216">
        <v>37654.31</v>
      </c>
      <c r="D73" s="216"/>
      <c r="E73" s="221" t="s">
        <v>1826</v>
      </c>
    </row>
    <row r="74" spans="1:5" ht="15">
      <c r="A74" s="332" t="s">
        <v>1827</v>
      </c>
      <c r="B74" s="216">
        <v>437</v>
      </c>
      <c r="C74" s="216">
        <v>437</v>
      </c>
      <c r="D74" s="216"/>
      <c r="E74" s="221"/>
    </row>
    <row r="75" spans="1:5" ht="15">
      <c r="A75" s="332" t="s">
        <v>1828</v>
      </c>
      <c r="B75" s="216">
        <v>100</v>
      </c>
      <c r="C75" s="216">
        <v>100</v>
      </c>
      <c r="D75" s="216"/>
      <c r="E75" s="221" t="s">
        <v>1829</v>
      </c>
    </row>
    <row r="76" spans="1:5" ht="105">
      <c r="A76" s="332" t="s">
        <v>1830</v>
      </c>
      <c r="B76" s="216">
        <v>1500</v>
      </c>
      <c r="C76" s="216">
        <v>1500</v>
      </c>
      <c r="D76" s="216"/>
      <c r="E76" s="416" t="s">
        <v>1831</v>
      </c>
    </row>
    <row r="77" spans="1:5" ht="15">
      <c r="A77" s="332" t="s">
        <v>1818</v>
      </c>
      <c r="B77" s="216">
        <v>500</v>
      </c>
      <c r="C77" s="216"/>
      <c r="D77" s="216"/>
      <c r="E77" s="221"/>
    </row>
    <row r="78" spans="1:5" ht="15">
      <c r="A78" s="332" t="s">
        <v>1819</v>
      </c>
      <c r="B78" s="216">
        <v>250</v>
      </c>
      <c r="C78" s="216"/>
      <c r="D78" s="216"/>
      <c r="E78" s="221"/>
    </row>
    <row r="79" spans="1:5" ht="15">
      <c r="A79" s="332" t="s">
        <v>1832</v>
      </c>
      <c r="B79" s="216">
        <v>400</v>
      </c>
      <c r="C79" s="415">
        <v>0</v>
      </c>
      <c r="D79" s="216"/>
      <c r="E79" s="416"/>
    </row>
    <row r="80" spans="1:5" ht="15">
      <c r="A80" s="207"/>
      <c r="B80" s="216"/>
      <c r="C80" s="216"/>
      <c r="D80" s="216">
        <f>C80-B80</f>
        <v>0</v>
      </c>
      <c r="E80" s="221"/>
    </row>
    <row r="81" spans="1:5" ht="15">
      <c r="A81" s="331" t="s">
        <v>1833</v>
      </c>
      <c r="B81" s="216"/>
      <c r="C81" s="216"/>
      <c r="D81" s="216"/>
      <c r="E81" s="221"/>
    </row>
    <row r="82" spans="1:5" ht="45">
      <c r="A82" s="207" t="s">
        <v>1834</v>
      </c>
      <c r="B82" s="216">
        <v>1000</v>
      </c>
      <c r="C82" s="415">
        <v>0</v>
      </c>
      <c r="D82" s="216">
        <f>C82-B82</f>
        <v>-1000</v>
      </c>
      <c r="E82" s="416" t="s">
        <v>1835</v>
      </c>
    </row>
    <row r="83" spans="1:5" ht="15">
      <c r="A83" s="207" t="s">
        <v>1818</v>
      </c>
      <c r="B83" s="216">
        <v>750</v>
      </c>
      <c r="C83" s="216">
        <v>0</v>
      </c>
      <c r="D83" s="216">
        <f>C83-B83</f>
        <v>-750</v>
      </c>
      <c r="E83" s="221"/>
    </row>
    <row r="84" spans="1:5" ht="15">
      <c r="A84" s="207" t="s">
        <v>1819</v>
      </c>
      <c r="B84" s="216">
        <v>0</v>
      </c>
      <c r="C84" s="216">
        <v>0</v>
      </c>
      <c r="D84" s="216"/>
      <c r="E84" s="221"/>
    </row>
    <row r="85" spans="1:5" ht="15">
      <c r="A85" s="207" t="s">
        <v>1822</v>
      </c>
      <c r="B85" s="216">
        <v>600</v>
      </c>
      <c r="C85" s="216">
        <v>433.08</v>
      </c>
      <c r="D85" s="216"/>
      <c r="E85" s="221"/>
    </row>
    <row r="86" spans="1:5" ht="45">
      <c r="A86" s="207" t="s">
        <v>1836</v>
      </c>
      <c r="B86" s="216">
        <v>400</v>
      </c>
      <c r="C86" s="216">
        <v>496.07</v>
      </c>
      <c r="D86" s="216"/>
      <c r="E86" s="221" t="s">
        <v>1837</v>
      </c>
    </row>
    <row r="87" spans="1:5" ht="15">
      <c r="A87" s="207" t="s">
        <v>1832</v>
      </c>
      <c r="B87" s="216">
        <v>400</v>
      </c>
      <c r="C87" s="415">
        <v>0</v>
      </c>
      <c r="D87" s="216"/>
      <c r="E87" s="416"/>
    </row>
    <row r="88" spans="1:5" ht="15">
      <c r="A88" s="207" t="s">
        <v>1838</v>
      </c>
      <c r="B88" s="216">
        <v>5400</v>
      </c>
      <c r="C88" s="415"/>
      <c r="D88" s="216"/>
      <c r="E88" s="416"/>
    </row>
    <row r="89" spans="1:5" ht="15">
      <c r="A89" s="207"/>
      <c r="B89" s="216"/>
      <c r="C89" s="216"/>
      <c r="D89" s="216"/>
      <c r="E89" s="221"/>
    </row>
    <row r="90" spans="1:5" ht="15">
      <c r="A90" s="331" t="s">
        <v>190</v>
      </c>
      <c r="B90" s="216"/>
      <c r="C90" s="216"/>
      <c r="D90" s="216"/>
      <c r="E90" s="221"/>
    </row>
    <row r="91" spans="1:5" ht="15">
      <c r="A91" s="207" t="s">
        <v>1839</v>
      </c>
      <c r="B91" s="216">
        <v>100</v>
      </c>
      <c r="C91" s="216"/>
      <c r="D91" s="216"/>
      <c r="E91" s="221" t="s">
        <v>1840</v>
      </c>
    </row>
    <row r="92" spans="1:5" ht="90">
      <c r="A92" s="207" t="s">
        <v>1841</v>
      </c>
      <c r="B92" s="216"/>
      <c r="C92" s="415"/>
      <c r="D92" s="216"/>
      <c r="E92" s="221" t="s">
        <v>1842</v>
      </c>
    </row>
    <row r="93" spans="1:5" ht="15">
      <c r="A93" s="207" t="s">
        <v>1843</v>
      </c>
      <c r="B93" s="216">
        <v>600</v>
      </c>
      <c r="C93" s="216"/>
      <c r="D93" s="216"/>
      <c r="E93" s="221"/>
    </row>
    <row r="94" spans="1:5" ht="105">
      <c r="A94" s="207" t="s">
        <v>1844</v>
      </c>
      <c r="B94" s="216">
        <v>300</v>
      </c>
      <c r="C94" s="216">
        <v>301.53</v>
      </c>
      <c r="D94" s="216"/>
      <c r="E94" s="221" t="s">
        <v>1845</v>
      </c>
    </row>
    <row r="95" spans="1:5" ht="15">
      <c r="A95" s="207" t="s">
        <v>1846</v>
      </c>
      <c r="B95" s="216">
        <v>3000</v>
      </c>
      <c r="C95" s="216"/>
      <c r="D95" s="216">
        <f>C95-B95</f>
        <v>-3000</v>
      </c>
      <c r="E95" s="221"/>
    </row>
    <row r="96" spans="1:5" ht="15">
      <c r="A96" s="210" t="s">
        <v>9</v>
      </c>
      <c r="B96" s="217">
        <f>SUM(B22:B95)</f>
        <v>187812.77</v>
      </c>
      <c r="C96" s="217">
        <f>SUM(C22:C95)</f>
        <v>110259.93000000001</v>
      </c>
      <c r="D96" s="217">
        <f>SUM(D22:D95)</f>
        <v>-5775</v>
      </c>
      <c r="E96" s="89"/>
    </row>
    <row r="97" spans="1:5" ht="15">
      <c r="A97" s="207"/>
      <c r="B97" s="207"/>
      <c r="C97" s="207"/>
      <c r="D97" s="207"/>
      <c r="E97" s="221"/>
    </row>
    <row r="98" spans="1:5" ht="21">
      <c r="A98" s="13" t="s">
        <v>10</v>
      </c>
      <c r="B98" s="219">
        <f>B18-B96</f>
        <v>2937.2300000000105</v>
      </c>
      <c r="C98" s="219">
        <f>C18-C96</f>
        <v>45610.06999999999</v>
      </c>
      <c r="D98" s="214"/>
      <c r="E98" s="9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D26" sqref="D26"/>
    </sheetView>
  </sheetViews>
  <sheetFormatPr defaultColWidth="9.140625" defaultRowHeight="15"/>
  <cols>
    <col min="1" max="1" width="47.140625" style="0" bestFit="1" customWidth="1"/>
    <col min="2" max="4" width="11.57421875" style="0" bestFit="1" customWidth="1"/>
    <col min="5" max="5" width="65.42187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76</v>
      </c>
      <c r="B3" s="3"/>
      <c r="C3" s="3"/>
      <c r="D3" s="3"/>
      <c r="E3" s="3"/>
    </row>
    <row r="4" spans="1:5" ht="15">
      <c r="A4" s="3" t="s">
        <v>77</v>
      </c>
      <c r="B4" s="3"/>
      <c r="C4" s="3"/>
      <c r="D4" s="3"/>
      <c r="E4" s="3"/>
    </row>
    <row r="6" ht="21">
      <c r="A6" s="61" t="s">
        <v>1</v>
      </c>
    </row>
    <row r="7" spans="1:5" ht="15">
      <c r="A7" s="62" t="s">
        <v>2</v>
      </c>
      <c r="B7" s="62" t="s">
        <v>3</v>
      </c>
      <c r="C7" s="62" t="s">
        <v>4</v>
      </c>
      <c r="D7" s="62" t="s">
        <v>6</v>
      </c>
      <c r="E7" s="62" t="s">
        <v>5</v>
      </c>
    </row>
    <row r="8" spans="1:5" ht="15">
      <c r="A8" s="10" t="s">
        <v>78</v>
      </c>
      <c r="B8" s="63">
        <v>19400</v>
      </c>
      <c r="C8" s="63">
        <v>14434.11</v>
      </c>
      <c r="D8" s="63">
        <f>C8-B8</f>
        <v>-4965.889999999999</v>
      </c>
      <c r="E8" s="10" t="s">
        <v>1854</v>
      </c>
    </row>
    <row r="9" spans="1:5" ht="15">
      <c r="A9" s="10" t="s">
        <v>79</v>
      </c>
      <c r="B9" s="63">
        <v>1000</v>
      </c>
      <c r="C9" s="63">
        <v>1299.99</v>
      </c>
      <c r="D9" s="63">
        <f aca="true" t="shared" si="0" ref="D9:D14">C9-B9</f>
        <v>299.99</v>
      </c>
      <c r="E9" s="10"/>
    </row>
    <row r="10" spans="1:5" ht="15">
      <c r="A10" s="10" t="s">
        <v>81</v>
      </c>
      <c r="B10" s="63">
        <v>350</v>
      </c>
      <c r="C10" s="63">
        <v>358</v>
      </c>
      <c r="D10" s="63">
        <f t="shared" si="0"/>
        <v>8</v>
      </c>
      <c r="E10" s="10"/>
    </row>
    <row r="11" spans="1:5" ht="15">
      <c r="A11" s="10" t="s">
        <v>82</v>
      </c>
      <c r="B11" s="63">
        <v>2000</v>
      </c>
      <c r="C11" s="63">
        <v>2750</v>
      </c>
      <c r="D11" s="63">
        <v>-2000</v>
      </c>
      <c r="E11" s="10"/>
    </row>
    <row r="12" spans="1:5" ht="15">
      <c r="A12" s="10" t="s">
        <v>83</v>
      </c>
      <c r="B12" s="63">
        <v>2000</v>
      </c>
      <c r="C12" s="63">
        <v>2000</v>
      </c>
      <c r="D12" s="63">
        <v>-2000</v>
      </c>
      <c r="E12" s="10"/>
    </row>
    <row r="13" spans="1:5" ht="15">
      <c r="A13" s="10" t="s">
        <v>84</v>
      </c>
      <c r="B13" s="63">
        <v>150</v>
      </c>
      <c r="C13" s="63">
        <v>150</v>
      </c>
      <c r="D13" s="63">
        <f t="shared" si="0"/>
        <v>0</v>
      </c>
      <c r="E13" s="10"/>
    </row>
    <row r="14" spans="1:5" ht="15">
      <c r="A14" s="10" t="s">
        <v>85</v>
      </c>
      <c r="B14" s="63">
        <v>1500</v>
      </c>
      <c r="C14" s="63"/>
      <c r="D14" s="63">
        <f t="shared" si="0"/>
        <v>-1500</v>
      </c>
      <c r="E14" s="10" t="s">
        <v>80</v>
      </c>
    </row>
    <row r="15" spans="1:5" ht="15">
      <c r="A15" s="64" t="s">
        <v>86</v>
      </c>
      <c r="B15" s="65">
        <v>150</v>
      </c>
      <c r="C15" s="65">
        <v>150</v>
      </c>
      <c r="D15" s="63">
        <f>C15-B15</f>
        <v>0</v>
      </c>
      <c r="E15" s="66"/>
    </row>
    <row r="16" spans="1:5" ht="15">
      <c r="A16" s="64" t="s">
        <v>87</v>
      </c>
      <c r="B16" s="65">
        <v>6000</v>
      </c>
      <c r="C16" s="65">
        <v>3700</v>
      </c>
      <c r="D16" s="63">
        <f>C16-B16</f>
        <v>-2300</v>
      </c>
      <c r="E16" s="67" t="s">
        <v>1857</v>
      </c>
    </row>
    <row r="22" spans="1:4" ht="15">
      <c r="A22" s="5" t="s">
        <v>7</v>
      </c>
      <c r="B22" s="68">
        <f>SUM(B8:B16)</f>
        <v>32550</v>
      </c>
      <c r="C22" s="68">
        <f>SUM(C8:C16)</f>
        <v>24842.1</v>
      </c>
      <c r="D22" s="68">
        <f>SUM(D8:D16)</f>
        <v>-12457.9</v>
      </c>
    </row>
    <row r="24" spans="1:5" ht="21">
      <c r="A24" s="2" t="s">
        <v>8</v>
      </c>
      <c r="B24" s="12"/>
      <c r="C24" s="12"/>
      <c r="D24" s="12"/>
      <c r="E24" s="12"/>
    </row>
    <row r="25" spans="1:5" ht="15">
      <c r="A25" s="1" t="s">
        <v>2</v>
      </c>
      <c r="B25" s="1" t="s">
        <v>3</v>
      </c>
      <c r="C25" s="1" t="s">
        <v>4</v>
      </c>
      <c r="D25" s="1" t="s">
        <v>6</v>
      </c>
      <c r="E25" s="1" t="s">
        <v>5</v>
      </c>
    </row>
    <row r="26" spans="1:5" ht="15">
      <c r="A26" s="10" t="s">
        <v>88</v>
      </c>
      <c r="B26" s="63">
        <v>1600</v>
      </c>
      <c r="C26" s="63">
        <v>2067.68</v>
      </c>
      <c r="D26" s="63">
        <f>C26-B26</f>
        <v>467.67999999999984</v>
      </c>
      <c r="E26" s="10" t="s">
        <v>89</v>
      </c>
    </row>
    <row r="27" spans="1:5" ht="15">
      <c r="A27" s="10" t="s">
        <v>90</v>
      </c>
      <c r="B27" s="63">
        <v>4000</v>
      </c>
      <c r="C27" s="63">
        <v>30</v>
      </c>
      <c r="D27" s="63">
        <f aca="true" t="shared" si="1" ref="D27:D32">C27-B27</f>
        <v>-3970</v>
      </c>
      <c r="E27" s="10" t="s">
        <v>91</v>
      </c>
    </row>
    <row r="28" spans="1:5" ht="15">
      <c r="A28" s="10" t="s">
        <v>1856</v>
      </c>
      <c r="B28" s="63"/>
      <c r="C28" s="63">
        <v>162.32</v>
      </c>
      <c r="D28" s="63">
        <f t="shared" si="1"/>
        <v>162.32</v>
      </c>
      <c r="E28" s="10"/>
    </row>
    <row r="29" spans="1:5" ht="15">
      <c r="A29" s="10"/>
      <c r="B29" s="63"/>
      <c r="C29" s="63"/>
      <c r="D29" s="63">
        <f t="shared" si="1"/>
        <v>0</v>
      </c>
      <c r="E29" s="10"/>
    </row>
    <row r="30" spans="1:5" ht="15">
      <c r="A30" s="10"/>
      <c r="B30" s="63"/>
      <c r="C30" s="63"/>
      <c r="D30" s="63">
        <f t="shared" si="1"/>
        <v>0</v>
      </c>
      <c r="E30" s="10"/>
    </row>
    <row r="31" spans="1:5" ht="15">
      <c r="A31" s="10"/>
      <c r="B31" s="63"/>
      <c r="C31" s="63"/>
      <c r="D31" s="63">
        <f t="shared" si="1"/>
        <v>0</v>
      </c>
      <c r="E31" s="10"/>
    </row>
    <row r="32" spans="1:5" ht="15">
      <c r="A32" s="10"/>
      <c r="B32" s="63"/>
      <c r="C32" s="63"/>
      <c r="D32" s="63">
        <f t="shared" si="1"/>
        <v>0</v>
      </c>
      <c r="E32" s="10"/>
    </row>
    <row r="33" spans="1:5" ht="15">
      <c r="A33" s="10"/>
      <c r="B33" s="63"/>
      <c r="C33" s="63"/>
      <c r="D33" s="63">
        <f>C33-B33</f>
        <v>0</v>
      </c>
      <c r="E33" s="10"/>
    </row>
    <row r="34" spans="1:5" ht="15">
      <c r="A34" s="5" t="s">
        <v>9</v>
      </c>
      <c r="B34" s="68">
        <f>SUM(B26:B33)</f>
        <v>5600</v>
      </c>
      <c r="C34" s="68">
        <f>SUM(C26:C33)</f>
        <v>2260</v>
      </c>
      <c r="D34" s="68">
        <f>SUM(D26:D33)</f>
        <v>-3340</v>
      </c>
      <c r="E34" s="5"/>
    </row>
    <row r="35" spans="1:5" ht="15">
      <c r="A35" s="10"/>
      <c r="B35" s="10"/>
      <c r="C35" s="10"/>
      <c r="D35" s="10"/>
      <c r="E35" s="10"/>
    </row>
    <row r="36" spans="1:5" ht="21">
      <c r="A36" s="13" t="s">
        <v>10</v>
      </c>
      <c r="B36" s="69">
        <f>B22-B34</f>
        <v>26950</v>
      </c>
      <c r="C36" s="69">
        <f>C22-C34</f>
        <v>22582.1</v>
      </c>
      <c r="D36" s="4"/>
      <c r="E36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C28" sqref="C28"/>
    </sheetView>
  </sheetViews>
  <sheetFormatPr defaultColWidth="9.140625" defaultRowHeight="15"/>
  <cols>
    <col min="1" max="1" width="47.140625" style="0" bestFit="1" customWidth="1"/>
    <col min="2" max="2" width="11.57421875" style="0" bestFit="1" customWidth="1"/>
    <col min="3" max="3" width="10.57421875" style="0" bestFit="1" customWidth="1"/>
    <col min="4" max="4" width="11.57421875" style="0" bestFit="1" customWidth="1"/>
    <col min="5" max="5" width="48.8515625" style="0" bestFit="1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92</v>
      </c>
      <c r="B3" s="3"/>
      <c r="C3" s="3"/>
      <c r="D3" s="3"/>
      <c r="E3" s="3"/>
    </row>
    <row r="4" spans="1:5" ht="15">
      <c r="A4" s="17">
        <v>41565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/>
      <c r="B8" s="14"/>
      <c r="C8" s="14"/>
      <c r="D8" s="14">
        <f>C8-B8</f>
        <v>0</v>
      </c>
      <c r="E8" s="10"/>
    </row>
    <row r="9" spans="1:5" ht="15">
      <c r="A9" s="10"/>
      <c r="B9" s="14"/>
      <c r="C9" s="14"/>
      <c r="D9" s="14">
        <f aca="true" t="shared" si="0" ref="D9:D15">C9-B9</f>
        <v>0</v>
      </c>
      <c r="E9" s="10"/>
    </row>
    <row r="10" spans="1:5" ht="15">
      <c r="A10" s="10"/>
      <c r="B10" s="14"/>
      <c r="C10" s="14"/>
      <c r="D10" s="14">
        <f t="shared" si="0"/>
        <v>0</v>
      </c>
      <c r="E10" s="10"/>
    </row>
    <row r="11" spans="1:5" ht="15">
      <c r="A11" s="10"/>
      <c r="B11" s="14"/>
      <c r="C11" s="14"/>
      <c r="D11" s="14">
        <f t="shared" si="0"/>
        <v>0</v>
      </c>
      <c r="E11" s="10"/>
    </row>
    <row r="12" spans="1:5" ht="15">
      <c r="A12" s="10"/>
      <c r="B12" s="14"/>
      <c r="C12" s="14"/>
      <c r="D12" s="14">
        <f t="shared" si="0"/>
        <v>0</v>
      </c>
      <c r="E12" s="10"/>
    </row>
    <row r="13" spans="1:5" ht="15">
      <c r="A13" s="10"/>
      <c r="B13" s="14"/>
      <c r="C13" s="14"/>
      <c r="D13" s="14">
        <f t="shared" si="0"/>
        <v>0</v>
      </c>
      <c r="E13" s="10"/>
    </row>
    <row r="14" spans="1:5" ht="15">
      <c r="A14" s="10"/>
      <c r="B14" s="14"/>
      <c r="C14" s="14"/>
      <c r="D14" s="14">
        <f t="shared" si="0"/>
        <v>0</v>
      </c>
      <c r="E14" s="10"/>
    </row>
    <row r="15" spans="1:5" ht="15">
      <c r="A15" s="10"/>
      <c r="B15" s="14"/>
      <c r="C15" s="14"/>
      <c r="D15" s="14">
        <f t="shared" si="0"/>
        <v>0</v>
      </c>
      <c r="E15" s="10"/>
    </row>
    <row r="16" spans="1:5" ht="15">
      <c r="A16" s="5" t="s">
        <v>7</v>
      </c>
      <c r="B16" s="15">
        <f>SUM(B8:B15)</f>
        <v>0</v>
      </c>
      <c r="C16" s="15">
        <f>SUM(C8:C15)</f>
        <v>0</v>
      </c>
      <c r="D16" s="15">
        <f>SUM(D8:D15)</f>
        <v>0</v>
      </c>
      <c r="E16" s="5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93</v>
      </c>
      <c r="B20" s="14">
        <v>300</v>
      </c>
      <c r="C20" s="14">
        <v>412.35</v>
      </c>
      <c r="D20" s="14">
        <f>C20-B20</f>
        <v>112.35000000000002</v>
      </c>
      <c r="E20" s="10"/>
    </row>
    <row r="21" spans="1:5" ht="15">
      <c r="A21" s="10" t="s">
        <v>94</v>
      </c>
      <c r="B21" s="14">
        <v>7000</v>
      </c>
      <c r="C21" s="14"/>
      <c r="D21" s="14">
        <f aca="true" t="shared" si="1" ref="D21:D26">C21-B21</f>
        <v>-7000</v>
      </c>
      <c r="E21" s="10" t="s">
        <v>95</v>
      </c>
    </row>
    <row r="22" spans="1:5" ht="15">
      <c r="A22" s="10" t="s">
        <v>96</v>
      </c>
      <c r="B22" s="14">
        <v>691.86</v>
      </c>
      <c r="C22" s="14">
        <v>643.86</v>
      </c>
      <c r="D22" s="14">
        <f t="shared" si="1"/>
        <v>-48</v>
      </c>
      <c r="E22" s="10"/>
    </row>
    <row r="23" spans="1:5" ht="15">
      <c r="A23" s="10" t="s">
        <v>97</v>
      </c>
      <c r="B23" s="14">
        <v>500</v>
      </c>
      <c r="C23" s="14">
        <v>308.95</v>
      </c>
      <c r="D23" s="14">
        <f t="shared" si="1"/>
        <v>-191.05</v>
      </c>
      <c r="E23" s="10"/>
    </row>
    <row r="24" spans="1:5" ht="15">
      <c r="A24" s="10" t="s">
        <v>98</v>
      </c>
      <c r="B24" s="14">
        <v>10000</v>
      </c>
      <c r="C24" s="14">
        <v>149.47</v>
      </c>
      <c r="D24" s="14">
        <f t="shared" si="1"/>
        <v>-9850.53</v>
      </c>
      <c r="E24" s="70" t="s">
        <v>1852</v>
      </c>
    </row>
    <row r="25" spans="1:5" ht="15">
      <c r="A25" s="10" t="s">
        <v>99</v>
      </c>
      <c r="B25" s="14">
        <v>5450</v>
      </c>
      <c r="C25" s="14">
        <v>5450</v>
      </c>
      <c r="D25" s="14">
        <f t="shared" si="1"/>
        <v>0</v>
      </c>
      <c r="E25" s="10"/>
    </row>
    <row r="26" spans="1:5" ht="15">
      <c r="A26" s="10"/>
      <c r="B26" s="14"/>
      <c r="C26" s="14"/>
      <c r="D26" s="14">
        <f t="shared" si="1"/>
        <v>0</v>
      </c>
      <c r="E26" s="70"/>
    </row>
    <row r="27" spans="1:5" ht="15">
      <c r="A27" s="10"/>
      <c r="B27" s="14"/>
      <c r="C27" s="14"/>
      <c r="D27" s="14">
        <f>C27-B27</f>
        <v>0</v>
      </c>
      <c r="E27" s="10"/>
    </row>
    <row r="28" spans="1:5" ht="15">
      <c r="A28" s="5" t="s">
        <v>9</v>
      </c>
      <c r="B28" s="15">
        <f>SUM(B20:B27)</f>
        <v>23941.86</v>
      </c>
      <c r="C28" s="15">
        <f>SUM(C20:C27)</f>
        <v>6964.63</v>
      </c>
      <c r="D28" s="15">
        <f>SUM(D20:D27)</f>
        <v>-16977.23</v>
      </c>
      <c r="E28" s="5"/>
    </row>
    <row r="29" spans="1:5" ht="15">
      <c r="A29" s="10"/>
      <c r="B29" s="10"/>
      <c r="C29" s="10"/>
      <c r="D29" s="10"/>
      <c r="E29" s="10"/>
    </row>
    <row r="30" spans="1:5" ht="21">
      <c r="A30" s="13" t="s">
        <v>10</v>
      </c>
      <c r="B30" s="16">
        <f>B16-B28</f>
        <v>-23941.86</v>
      </c>
      <c r="C30" s="16">
        <f>C16-C28</f>
        <v>-6964.63</v>
      </c>
      <c r="D30" s="4"/>
      <c r="E3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Samuel Higgs</cp:lastModifiedBy>
  <cp:lastPrinted>2010-09-19T20:44:03Z</cp:lastPrinted>
  <dcterms:created xsi:type="dcterms:W3CDTF">2010-09-19T01:50:30Z</dcterms:created>
  <dcterms:modified xsi:type="dcterms:W3CDTF">2014-01-10T21:21:07Z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