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haki1\Desktop\"/>
    </mc:Choice>
  </mc:AlternateContent>
  <bookViews>
    <workbookView xWindow="0" yWindow="0" windowWidth="24000" windowHeight="9735"/>
  </bookViews>
  <sheets>
    <sheet name="AUS Operating" sheetId="21" r:id="rId1"/>
    <sheet name="President" sheetId="26" r:id="rId2"/>
    <sheet name="VP Finance" sheetId="22" r:id="rId3"/>
    <sheet name="VP Academic" sheetId="23" r:id="rId4"/>
    <sheet name="VP Internal" sheetId="25" r:id="rId5"/>
    <sheet name="VP External" sheetId="24" r:id="rId6"/>
    <sheet name="VP Communications" sheetId="1" r:id="rId7"/>
    <sheet name="VP Social" sheetId="32" r:id="rId8"/>
    <sheet name="Office Expenses" sheetId="33" r:id="rId9"/>
    <sheet name="Summer Spending(for breakdown)" sheetId="35" r:id="rId10"/>
    <sheet name="Exec Spending(for breakdown)" sheetId="36" r:id="rId1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21" l="1"/>
  <c r="B12" i="24"/>
  <c r="B18" i="21"/>
  <c r="B44" i="21"/>
  <c r="B14" i="21"/>
  <c r="B20" i="21"/>
  <c r="B27" i="21"/>
  <c r="A22" i="35"/>
  <c r="B16" i="36"/>
  <c r="A15" i="36"/>
  <c r="B24" i="35"/>
  <c r="A11" i="36"/>
  <c r="A12" i="36"/>
  <c r="A6" i="36"/>
  <c r="B50" i="21"/>
  <c r="C16" i="32"/>
  <c r="C37" i="32"/>
  <c r="C39" i="32"/>
  <c r="B37" i="32"/>
  <c r="B16" i="32"/>
  <c r="B39" i="32"/>
  <c r="D37" i="32"/>
  <c r="B49" i="21"/>
  <c r="C16" i="1"/>
  <c r="C37" i="1"/>
  <c r="C39" i="1"/>
  <c r="B16" i="1"/>
  <c r="B22" i="1"/>
  <c r="B30" i="1"/>
  <c r="B37" i="1"/>
  <c r="B39" i="1"/>
  <c r="D37" i="1"/>
  <c r="D8" i="1"/>
  <c r="D9" i="1"/>
  <c r="D10" i="1"/>
  <c r="D11" i="1"/>
  <c r="D12" i="1"/>
  <c r="D13" i="1"/>
  <c r="D14" i="1"/>
  <c r="D15" i="1"/>
  <c r="D16" i="1"/>
  <c r="B48" i="21"/>
  <c r="B46" i="21"/>
  <c r="C16" i="25"/>
  <c r="C37" i="25"/>
  <c r="C39" i="25"/>
  <c r="B37" i="25"/>
  <c r="B16" i="25"/>
  <c r="B39" i="25"/>
  <c r="D37" i="25"/>
  <c r="D16" i="25"/>
  <c r="C25" i="23"/>
  <c r="C27" i="23"/>
  <c r="B25" i="23"/>
  <c r="B27" i="23"/>
  <c r="D25" i="23"/>
  <c r="B24" i="33"/>
  <c r="B26" i="33"/>
  <c r="B54" i="21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B47" i="26"/>
  <c r="B10" i="26"/>
  <c r="B23" i="33"/>
  <c r="B20" i="33"/>
  <c r="B55" i="21"/>
  <c r="B28" i="33"/>
  <c r="B23" i="22"/>
  <c r="B45" i="21"/>
  <c r="B18" i="22"/>
  <c r="B23" i="24"/>
  <c r="B25" i="24"/>
  <c r="B58" i="21"/>
  <c r="B60" i="21"/>
  <c r="C23" i="22"/>
  <c r="C12" i="22"/>
  <c r="C25" i="22"/>
  <c r="B12" i="22"/>
  <c r="B25" i="22"/>
  <c r="D11" i="22"/>
  <c r="D10" i="22"/>
  <c r="D9" i="22"/>
  <c r="D12" i="22"/>
  <c r="D23" i="22"/>
</calcChain>
</file>

<file path=xl/sharedStrings.xml><?xml version="1.0" encoding="utf-8"?>
<sst xmlns="http://schemas.openxmlformats.org/spreadsheetml/2006/main" count="530" uniqueCount="299">
  <si>
    <t>AUSB</t>
  </si>
  <si>
    <t>Arts Undergraduate Society</t>
  </si>
  <si>
    <t>AUS Office Expenses</t>
  </si>
  <si>
    <t>Revenue</t>
  </si>
  <si>
    <t>Description</t>
  </si>
  <si>
    <t>Projected</t>
  </si>
  <si>
    <t>Actual</t>
  </si>
  <si>
    <t>Variance</t>
  </si>
  <si>
    <t>Actual Notes</t>
  </si>
  <si>
    <t>Total Revenue</t>
  </si>
  <si>
    <t>Expenses</t>
  </si>
  <si>
    <t>Total Expenses</t>
  </si>
  <si>
    <t>Working Surplus / Deficit</t>
  </si>
  <si>
    <t>President</t>
  </si>
  <si>
    <t>Table Booking Revenue</t>
  </si>
  <si>
    <t>Locker Rentals</t>
  </si>
  <si>
    <t>Copienova Expenses</t>
  </si>
  <si>
    <t>Provide Support Chatline</t>
  </si>
  <si>
    <t>Work Your BA</t>
  </si>
  <si>
    <t>Insurance</t>
  </si>
  <si>
    <t>Exec Retreat</t>
  </si>
  <si>
    <t>Legal Fees</t>
  </si>
  <si>
    <t>Thank You Cards</t>
  </si>
  <si>
    <t>Locker Deposit Returns</t>
  </si>
  <si>
    <t>Elections</t>
  </si>
  <si>
    <t>Election Software</t>
  </si>
  <si>
    <t>Reimbursements for Candidates</t>
  </si>
  <si>
    <t>CRO Stipend</t>
  </si>
  <si>
    <t>DRO Stipends</t>
  </si>
  <si>
    <t>Transition Day</t>
  </si>
  <si>
    <t>Food and materials</t>
  </si>
  <si>
    <t>Alumni Mixer</t>
  </si>
  <si>
    <t xml:space="preserve">VP ACADEMIC </t>
  </si>
  <si>
    <t>Essay Centre Grant</t>
    <phoneticPr fontId="0" type="noConversion"/>
  </si>
  <si>
    <t>Researcher Stipend</t>
  </si>
  <si>
    <t>Teaching Awards &amp; Reception</t>
  </si>
  <si>
    <t>AIO Undergraduate Research Event</t>
  </si>
  <si>
    <t>Arts Undergraduate Research Symposium</t>
  </si>
  <si>
    <t>Town Hall Advertising</t>
  </si>
  <si>
    <t>Committee Refreshments</t>
  </si>
  <si>
    <t>Miscallaneous Expenses</t>
    <phoneticPr fontId="0" type="noConversion"/>
  </si>
  <si>
    <t>Lounge Bookings (External Groups)</t>
  </si>
  <si>
    <t>General</t>
  </si>
  <si>
    <t>AUS Promotional Items</t>
  </si>
  <si>
    <t>Activities Night</t>
  </si>
  <si>
    <t>$15/table. Projected amount takes into account Winter semester</t>
  </si>
  <si>
    <t>Snacks+Coffee - Projected amount is expecting to hold two roundtables in total (once per semester)</t>
  </si>
  <si>
    <t xml:space="preserve">Lounge </t>
  </si>
  <si>
    <t>Liquor Permits</t>
  </si>
  <si>
    <t>FEARC Flyers</t>
  </si>
  <si>
    <t>Orientation Week</t>
  </si>
  <si>
    <t>Events</t>
  </si>
  <si>
    <t>Departmental Orientation</t>
  </si>
  <si>
    <t>AUS Holiday Party</t>
  </si>
  <si>
    <t>AUS Awards</t>
  </si>
  <si>
    <t>Committees</t>
  </si>
  <si>
    <t>FEARC Allocation</t>
  </si>
  <si>
    <t>AUSEC Allocation</t>
  </si>
  <si>
    <t>Based on last year</t>
  </si>
  <si>
    <t>Equity Allocation</t>
  </si>
  <si>
    <t>Graduate and Professional Schools Fair Revenue</t>
  </si>
  <si>
    <t>Prep101</t>
  </si>
  <si>
    <t>The Princeton Review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</si>
  <si>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</si>
  <si>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</si>
  <si>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</si>
  <si>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 (embrACE volunteer week, food, promotional costs, transport, venue booking)</t>
  </si>
  <si>
    <t>Careers Portfolio</t>
  </si>
  <si>
    <t>Various events throughout the year (speaker series, food, wine &amp; cheese, promotional costs, venue booking…)</t>
  </si>
  <si>
    <t xml:space="preserve">Community Engagaement </t>
  </si>
  <si>
    <t xml:space="preserve">AUS Vice-President External </t>
  </si>
  <si>
    <t>Agendas (600)</t>
  </si>
  <si>
    <t>Webmaster Stipend</t>
  </si>
  <si>
    <t>Media Department</t>
  </si>
  <si>
    <t>Translator Stipend</t>
  </si>
  <si>
    <t>Francophone Commission</t>
  </si>
  <si>
    <t>Marketing Committee</t>
  </si>
  <si>
    <t>VP Finance Portfolio</t>
  </si>
  <si>
    <t>Auditing costs (Fuller-Landau)</t>
  </si>
  <si>
    <t xml:space="preserve">Quickbooks license </t>
  </si>
  <si>
    <t>Banking fees</t>
  </si>
  <si>
    <t>Based on 2013-2014 costs</t>
  </si>
  <si>
    <t>AUIF catering</t>
  </si>
  <si>
    <t>1000 laser printer cheques</t>
  </si>
  <si>
    <t>Incidental expenses</t>
  </si>
  <si>
    <t>Stop orders on cheques, taxi fares, mailing, HDMI/USB cord, etc</t>
  </si>
  <si>
    <t xml:space="preserve">President </t>
  </si>
  <si>
    <t>Table bookings + locker rentals</t>
  </si>
  <si>
    <t>VP Finance</t>
  </si>
  <si>
    <t>VP Internal</t>
  </si>
  <si>
    <t>Lounge bookings</t>
  </si>
  <si>
    <t>VP Academic</t>
  </si>
  <si>
    <t>VP External</t>
  </si>
  <si>
    <t>VP Communications</t>
  </si>
  <si>
    <t>Departmental Association Allocations</t>
  </si>
  <si>
    <t>VP Social</t>
  </si>
  <si>
    <t>See attached budget.</t>
  </si>
  <si>
    <t>General office/operating expenses</t>
  </si>
  <si>
    <t>Grad Ball Loss</t>
  </si>
  <si>
    <t xml:space="preserve">Executive Assistant </t>
  </si>
  <si>
    <t xml:space="preserve">Reading Group </t>
  </si>
  <si>
    <t>Food Crawl</t>
  </si>
  <si>
    <t>Food for FMC meetings</t>
  </si>
  <si>
    <t>July 7 2015</t>
  </si>
  <si>
    <t>Frosh Revenues</t>
  </si>
  <si>
    <t>Frosh Expenses</t>
  </si>
  <si>
    <t>VP External: Sponsorships</t>
  </si>
  <si>
    <t>16.67*8 + 206.96*8</t>
  </si>
  <si>
    <t>FMC meets biweekly</t>
  </si>
  <si>
    <t>GIC Interest Revenue</t>
  </si>
  <si>
    <t xml:space="preserve">SNAX Rent </t>
  </si>
  <si>
    <t>Conservative estimate -- arrangement with SUS is that we pay them for our half of loss afterwards; looking to slash this down</t>
  </si>
  <si>
    <t xml:space="preserve">Based on past </t>
  </si>
  <si>
    <t>AUS Annual Budget</t>
  </si>
  <si>
    <t>Student Fees - Fall</t>
  </si>
  <si>
    <t>Student Fees - Winter</t>
  </si>
  <si>
    <t>Earmarked for departments for the year. Fall + Projected allocations for Winter</t>
  </si>
  <si>
    <t>FMC Supplementary Fund</t>
  </si>
  <si>
    <t>FMC Special Projects Fund</t>
  </si>
  <si>
    <t>FMC Journal Fund</t>
  </si>
  <si>
    <t>Open to all journals, but preference given to AUS affiliated journals. Can fund up to 75 copies except in rare circumstances</t>
  </si>
  <si>
    <t>Open to departments and interfaculty associations only</t>
  </si>
  <si>
    <t>Open to any group on campus</t>
  </si>
  <si>
    <t>Xerox Workcenter rental</t>
  </si>
  <si>
    <t>4 payments per year, $623.83 per payment</t>
  </si>
  <si>
    <t>Xerox printing/copying charges</t>
  </si>
  <si>
    <t>We seem to accrue about $250 per quarter</t>
  </si>
  <si>
    <t xml:space="preserve">Projection based on last year's expenses. </t>
  </si>
  <si>
    <t>Work Study payments (55 cents a hour)</t>
  </si>
  <si>
    <t>$10.55 per hour is the work study pay, $0.55 of which comes out of the AUS budget</t>
  </si>
  <si>
    <t>AUTS Expenses</t>
  </si>
  <si>
    <t>We had a $1,000 credit balance on Staples; Used up $800 on tables and office supplies</t>
  </si>
  <si>
    <t>AUTS arranges plays that usually break even</t>
  </si>
  <si>
    <t xml:space="preserve">Same salary as last year, however worked 1 less week this year </t>
  </si>
  <si>
    <t xml:space="preserve">Bookings by non-AUS groups cost $10 per table </t>
  </si>
  <si>
    <t>Council Chair and Secondary Speaker Stipends</t>
  </si>
  <si>
    <t>Depends on number of meetings. $750 is based on $40 per meeting and $50 per General Assembly</t>
  </si>
  <si>
    <t>Council Chair Training</t>
  </si>
  <si>
    <t>Stipend for Training Session on Sept 5 and Serving as Parliamentarian at AUS Council Sept 9</t>
  </si>
  <si>
    <t>eg. Business cards, Council Placards, Signs for Arts Lounge</t>
  </si>
  <si>
    <t>Provide Support Service Chatline through Arts OASIS ASAPs</t>
  </si>
  <si>
    <t>Unchanged from last year</t>
  </si>
  <si>
    <t>Work Your BA Coords Stipends</t>
  </si>
  <si>
    <t>Stipends as recommended by HR Review</t>
  </si>
  <si>
    <t>Annual expense aproximated in fall. To be renegotiated in January</t>
  </si>
  <si>
    <t>Initial cost was $100 for 3 ballots. Additional ballots are $25 each, and we will need at least 3 more ballots (fall referendum, winter elections/referendum, and departmental elections)</t>
  </si>
  <si>
    <t xml:space="preserve"> Depends on # of election periods</t>
  </si>
  <si>
    <t>Increase of 50% from last year because one extra DRO hired</t>
  </si>
  <si>
    <t>Secretary General</t>
  </si>
  <si>
    <t>New position created this year to oversee AUS accountability and HR. Salary breakdown is $250 fixed and up to $200 based on performance (because it is a new position, exact workload is not yet known)</t>
  </si>
  <si>
    <t>Budget allocated; will apply for funding from McGill Alumni Association</t>
  </si>
  <si>
    <t>$400 less than Equity Allocation last year because of potential funding from SSMU Equity Fund and because only  16.7% of allocation was used last year</t>
  </si>
  <si>
    <t>Check No.</t>
  </si>
  <si>
    <t>Amount</t>
  </si>
  <si>
    <t>Vendor Name</t>
  </si>
  <si>
    <t>Date of Check</t>
  </si>
  <si>
    <t>Memo- Details</t>
  </si>
  <si>
    <t>Class</t>
  </si>
  <si>
    <t>Notes</t>
  </si>
  <si>
    <t>McGill University</t>
  </si>
  <si>
    <t>June 19th 2015</t>
  </si>
  <si>
    <t>Phone and Line Rental Invoice</t>
  </si>
  <si>
    <t>AUS Operating</t>
  </si>
  <si>
    <t>Copie Nova</t>
  </si>
  <si>
    <t>Business Cards Printing Costs</t>
  </si>
  <si>
    <t>Xerox</t>
  </si>
  <si>
    <t>Workcentre 7232 Charges</t>
  </si>
  <si>
    <t>June 29th 2015</t>
  </si>
  <si>
    <t>July 8th  2015</t>
  </si>
  <si>
    <t>NoBad Sound Studio</t>
  </si>
  <si>
    <t>July 9th 2015</t>
  </si>
  <si>
    <t>Donation to charity from Hip Hop Week</t>
  </si>
  <si>
    <t>July 20th 2015</t>
  </si>
  <si>
    <t>Mailing charges</t>
  </si>
  <si>
    <t>Ministere du Revenu du Quebec</t>
  </si>
  <si>
    <t>July 30th 2015</t>
  </si>
  <si>
    <t>Sales tax for fiscal year 2014-15</t>
  </si>
  <si>
    <t>August 4th 2015</t>
  </si>
  <si>
    <t>August 23rd 2015</t>
  </si>
  <si>
    <t>August 29th 2015</t>
  </si>
  <si>
    <t>Willis Daellenbach</t>
  </si>
  <si>
    <t>AUS website supporting software purchase</t>
  </si>
  <si>
    <t>Hasan Nizami</t>
  </si>
  <si>
    <t>July 14th 2015</t>
  </si>
  <si>
    <t>Stipend for financial advisory - SNAX</t>
  </si>
  <si>
    <t>Mirza Shakir</t>
  </si>
  <si>
    <t>Quickbooks online charges</t>
  </si>
  <si>
    <t>Quickbooks Pro version monthly charges</t>
  </si>
  <si>
    <t>FYC cards printing costs</t>
  </si>
  <si>
    <t>August 14th 2015</t>
  </si>
  <si>
    <t>Deposit for Peel 3475 booking</t>
  </si>
  <si>
    <t>May 27th, 2015</t>
  </si>
  <si>
    <t>Funding to the Dean's Office for mailing expenses for new students</t>
  </si>
  <si>
    <t>Xerox Canada</t>
  </si>
  <si>
    <t>May 20th, 2015</t>
  </si>
  <si>
    <t>Invoice No. LR3796875</t>
  </si>
  <si>
    <t>Totals</t>
  </si>
  <si>
    <t>Summer 2015 Spending</t>
  </si>
  <si>
    <t xml:space="preserve">Phone &amp; Long distance </t>
  </si>
  <si>
    <t xml:space="preserve">Office supplies </t>
  </si>
  <si>
    <t>See attached budget</t>
  </si>
  <si>
    <t>FMC Allocation</t>
  </si>
  <si>
    <t>Peer Tutoring Grant</t>
    <phoneticPr fontId="0" type="noConversion"/>
  </si>
  <si>
    <t>Know Your Rights Committee</t>
  </si>
  <si>
    <t>AUS Internal Expenses</t>
  </si>
  <si>
    <t>Office Supplies</t>
  </si>
  <si>
    <t>Pens and key chains for Discover Mcgill + Departmental Fair 2nd Semester.</t>
  </si>
  <si>
    <t>Presidents/Finance  Roundtable</t>
  </si>
  <si>
    <t>Couches cleaning + Microwave</t>
  </si>
  <si>
    <t>Liquor permits for AUS, departmental associations, and BDA</t>
  </si>
  <si>
    <t>Pizza Navona + Drinks</t>
  </si>
  <si>
    <t>Departmental Fair</t>
  </si>
  <si>
    <t>Event of their choosing</t>
  </si>
  <si>
    <t>Still to be decided</t>
  </si>
  <si>
    <t xml:space="preserve">Handbooks (1701) </t>
  </si>
  <si>
    <t xml:space="preserve">MailChimp Subscription </t>
  </si>
  <si>
    <t>Hand Coordinator Stipends</t>
  </si>
  <si>
    <t>3 coords x $400</t>
  </si>
  <si>
    <t>Graphic Designer</t>
  </si>
  <si>
    <t>1 coord x $200 + 5 coords x $100; $10 membership for photography; 1 for photographer</t>
  </si>
  <si>
    <t>1 coord x $250 for summer + 1 coord x $750 for the year</t>
  </si>
  <si>
    <t xml:space="preserve">French translation app </t>
  </si>
  <si>
    <t>Dropbox subscription</t>
  </si>
  <si>
    <t>Website subscription renewal</t>
  </si>
  <si>
    <t>AUS Prof Talk</t>
  </si>
  <si>
    <t>$100 x 5 meetings + $100 for advertising</t>
  </si>
  <si>
    <t>Adobe Subcscriptions</t>
  </si>
  <si>
    <t xml:space="preserve">Fine Arts Council </t>
  </si>
  <si>
    <t xml:space="preserve">FAC Committee </t>
  </si>
  <si>
    <t>AUS VP Communications</t>
  </si>
  <si>
    <t>Business Activities Rental goes up each year</t>
  </si>
  <si>
    <t>Arts Attack</t>
  </si>
  <si>
    <t>Apparel</t>
  </si>
  <si>
    <t>AUS VP Social</t>
  </si>
  <si>
    <t>BDA Revenues</t>
  </si>
  <si>
    <t>BDA Expenses</t>
  </si>
  <si>
    <t>OctoberAUS</t>
  </si>
  <si>
    <t>StacheDash</t>
  </si>
  <si>
    <t>1900 in expenses and profits donated to charity</t>
  </si>
  <si>
    <t>Committees &amp; Staff</t>
  </si>
  <si>
    <t>BDA Loss</t>
  </si>
  <si>
    <t>Same cost as last year, despite there being two additional people (Arts Reps) on retreat this year and a second car needing to be rented (last year one Exec's car was used and one was rented). Breakdown is: $460 for accomodations, ?? For car rentals (from Enterprise and Global, includes cost of gas), ?? for Food</t>
  </si>
  <si>
    <t>Promotions Hannah Inc.</t>
  </si>
  <si>
    <t>August 26th, 2015</t>
  </si>
  <si>
    <t>AUS Executive Zip Hoodies</t>
  </si>
  <si>
    <t>Jacob Greenspon</t>
  </si>
  <si>
    <t>Sept 11th, 2015</t>
  </si>
  <si>
    <t>Dinner at Excomm</t>
  </si>
  <si>
    <t>Allocations</t>
  </si>
  <si>
    <t>Program Expenses</t>
  </si>
  <si>
    <t>Portfolios</t>
  </si>
  <si>
    <t>Business Activities &amp; Operating</t>
  </si>
  <si>
    <t>AUS Hoodies</t>
  </si>
  <si>
    <t>AUS Exec Meeting Dinner</t>
  </si>
  <si>
    <t>AUS Executive Retreat</t>
  </si>
  <si>
    <t>Gabriel Gilling</t>
  </si>
  <si>
    <t>Sept. 23rd, 2015</t>
  </si>
  <si>
    <t>Transportation for the AUS retreat</t>
  </si>
  <si>
    <t>Christine Koppenaal</t>
  </si>
  <si>
    <t>Elaine Patterson</t>
  </si>
  <si>
    <t>Groceries for the AUS retreat</t>
  </si>
  <si>
    <t>Sept 14th, 2015</t>
  </si>
  <si>
    <t>Exec Retreat booking</t>
  </si>
  <si>
    <t>Sept. 24th, 2015</t>
  </si>
  <si>
    <t>Transportation - Car Rental for the AUS Retreat</t>
  </si>
  <si>
    <t>Maria Vedeshkina</t>
  </si>
  <si>
    <t>Sept. 21st, 2015</t>
  </si>
  <si>
    <t>Groceries and Meals for AUS Retreat</t>
  </si>
  <si>
    <t>Retreat Total Cost</t>
  </si>
  <si>
    <t>Groceries for AUS Retreat</t>
  </si>
  <si>
    <t>Minerva Trust Fund (Student Fees)</t>
  </si>
  <si>
    <t>Portfolio Income</t>
  </si>
  <si>
    <t>GIC Savings Income</t>
  </si>
  <si>
    <t>See Frosh budget; Projected $5,000-6,000 in profits</t>
  </si>
  <si>
    <t>Printer, office supplies, phone and line rental payments to McGill, sales taxes paid</t>
  </si>
  <si>
    <t>Arts Rep Allocation</t>
  </si>
  <si>
    <t>SNAX Store</t>
  </si>
  <si>
    <t>SNAX Revenues</t>
  </si>
  <si>
    <t xml:space="preserve">SNAX Expenses </t>
  </si>
  <si>
    <t>Projected to break even based on our mandate as a Non Profit</t>
  </si>
  <si>
    <t xml:space="preserve">Note that Reps can apply to numerous funding sources on campus; first time Reps have been allocated a budget </t>
  </si>
  <si>
    <t>Program Revenues(mostly in Social)</t>
  </si>
  <si>
    <t>See Social budget</t>
  </si>
  <si>
    <t>AUTS Fees - Fall+Winter</t>
  </si>
  <si>
    <t>Arts Improvement Fund Allocation Fees</t>
  </si>
  <si>
    <t>We allocate all of what we get so surplus or deficit</t>
  </si>
  <si>
    <t>Smaller events (BDA, Gerts, Colab with VP Social) 1st semester + 1 big event with SUS 2nd semester</t>
  </si>
  <si>
    <t>Team Dinner with Grant</t>
  </si>
  <si>
    <t>Received till now</t>
  </si>
  <si>
    <t>Gradesavers</t>
  </si>
  <si>
    <t>Already received (including summer)</t>
  </si>
  <si>
    <t xml:space="preserve">From the locked $165,000 GIC (1.75% Rate) + Interest on GIC expired in June 2015 </t>
  </si>
  <si>
    <t>Profit of $5,000 projected</t>
  </si>
  <si>
    <t xml:space="preserve">RESERVE FUND </t>
  </si>
  <si>
    <t>All of projected surplus goes to the reserve fund (5% of the base student fees)</t>
  </si>
  <si>
    <t>October 21st 2015</t>
  </si>
  <si>
    <t>Grad Fair + Prep101, Princeton Review and Gradesavers</t>
  </si>
  <si>
    <t>BDA loss put separately on the first page of budget</t>
  </si>
  <si>
    <t>We allocate all of what we get so no surplus or deficit (not considered part of "Operating Fees")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</si>
</sst>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Unicode MS"/>
      <family val="2"/>
    </font>
    <font>
      <sz val="11"/>
      <name val="Calibri"/>
      <family val="2"/>
      <charset val="178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6" fillId="0" borderId="0"/>
  </cellStyleXfs>
  <cellXfs count="129">
    <xf numFmtId="0" fontId="0" fillId="0" borderId="0" xfId="0"/>
    <xf numFmtId="0" fontId="10" fillId="0" borderId="0" xfId="0" applyFont="1"/>
    <xf numFmtId="0" fontId="10" fillId="3" borderId="0" xfId="0" applyFont="1" applyFill="1"/>
    <xf numFmtId="0" fontId="0" fillId="0" borderId="1" xfId="0" applyFont="1" applyBorder="1"/>
    <xf numFmtId="0" fontId="0" fillId="5" borderId="1" xfId="0" applyFont="1" applyFill="1" applyBorder="1"/>
    <xf numFmtId="0" fontId="0" fillId="0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15" fontId="0" fillId="3" borderId="0" xfId="0" applyNumberFormat="1" applyFill="1"/>
    <xf numFmtId="0" fontId="8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6" fontId="2" fillId="0" borderId="1" xfId="1" applyNumberFormat="1" applyFont="1" applyBorder="1" applyAlignment="1">
      <alignment horizontal="center" vertical="center"/>
    </xf>
    <xf numFmtId="2" fontId="0" fillId="3" borderId="0" xfId="0" applyNumberFormat="1" applyFill="1"/>
    <xf numFmtId="2" fontId="0" fillId="0" borderId="0" xfId="0" applyNumberFormat="1"/>
    <xf numFmtId="2" fontId="3" fillId="3" borderId="1" xfId="0" applyNumberFormat="1" applyFont="1" applyFill="1" applyBorder="1"/>
    <xf numFmtId="6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 vertical="center"/>
    </xf>
    <xf numFmtId="44" fontId="9" fillId="5" borderId="1" xfId="1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2" fontId="2" fillId="7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6" fontId="9" fillId="5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0" fillId="5" borderId="1" xfId="0" applyFont="1" applyFill="1" applyBorder="1"/>
    <xf numFmtId="44" fontId="8" fillId="5" borderId="1" xfId="1" applyFont="1" applyFill="1" applyBorder="1"/>
    <xf numFmtId="0" fontId="10" fillId="0" borderId="1" xfId="0" applyFont="1" applyBorder="1"/>
    <xf numFmtId="164" fontId="7" fillId="0" borderId="1" xfId="0" applyNumberFormat="1" applyFont="1" applyBorder="1"/>
    <xf numFmtId="0" fontId="10" fillId="0" borderId="1" xfId="0" applyFont="1" applyFill="1" applyBorder="1"/>
    <xf numFmtId="44" fontId="8" fillId="0" borderId="1" xfId="1" applyFont="1" applyBorder="1"/>
    <xf numFmtId="0" fontId="3" fillId="0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164" fontId="8" fillId="5" borderId="1" xfId="1" applyNumberFormat="1" applyFont="1" applyFill="1" applyBorder="1"/>
    <xf numFmtId="44" fontId="8" fillId="4" borderId="1" xfId="1" applyFont="1" applyFill="1" applyBorder="1"/>
    <xf numFmtId="0" fontId="10" fillId="4" borderId="1" xfId="0" applyFont="1" applyFill="1" applyBorder="1"/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7" fillId="0" borderId="1" xfId="0" applyFont="1" applyBorder="1"/>
    <xf numFmtId="44" fontId="1" fillId="0" borderId="1" xfId="2" applyFont="1" applyBorder="1"/>
    <xf numFmtId="17" fontId="0" fillId="3" borderId="0" xfId="0" applyNumberFormat="1" applyFill="1"/>
    <xf numFmtId="0" fontId="13" fillId="0" borderId="0" xfId="0" applyFont="1"/>
    <xf numFmtId="0" fontId="13" fillId="0" borderId="1" xfId="0" applyFont="1" applyBorder="1"/>
    <xf numFmtId="44" fontId="13" fillId="0" borderId="2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44" fontId="1" fillId="0" borderId="0" xfId="2" applyFont="1" applyBorder="1"/>
    <xf numFmtId="0" fontId="13" fillId="0" borderId="2" xfId="0" applyFont="1" applyBorder="1"/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6" fillId="3" borderId="0" xfId="0" applyFont="1" applyFill="1"/>
    <xf numFmtId="0" fontId="5" fillId="3" borderId="0" xfId="0" applyFont="1" applyFill="1"/>
    <xf numFmtId="0" fontId="0" fillId="0" borderId="1" xfId="0" applyBorder="1"/>
    <xf numFmtId="0" fontId="0" fillId="0" borderId="1" xfId="0" applyFill="1" applyBorder="1"/>
    <xf numFmtId="0" fontId="4" fillId="4" borderId="1" xfId="0" applyFont="1" applyFill="1" applyBorder="1"/>
    <xf numFmtId="44" fontId="1" fillId="0" borderId="1" xfId="2" applyFont="1" applyBorder="1"/>
    <xf numFmtId="44" fontId="1" fillId="5" borderId="1" xfId="2" applyFont="1" applyFill="1" applyBorder="1"/>
    <xf numFmtId="44" fontId="1" fillId="4" borderId="1" xfId="2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44" fontId="9" fillId="4" borderId="1" xfId="1" applyFont="1" applyFill="1" applyBorder="1"/>
    <xf numFmtId="0" fontId="17" fillId="0" borderId="1" xfId="0" applyFont="1" applyBorder="1"/>
    <xf numFmtId="44" fontId="9" fillId="5" borderId="1" xfId="1" applyFont="1" applyFill="1" applyBorder="1"/>
    <xf numFmtId="44" fontId="9" fillId="0" borderId="1" xfId="1" applyFont="1" applyBorder="1"/>
    <xf numFmtId="0" fontId="15" fillId="0" borderId="0" xfId="3"/>
    <xf numFmtId="44" fontId="0" fillId="0" borderId="1" xfId="2" applyFont="1" applyBorder="1"/>
    <xf numFmtId="44" fontId="1" fillId="0" borderId="1" xfId="1" applyFont="1" applyBorder="1"/>
    <xf numFmtId="44" fontId="0" fillId="0" borderId="0" xfId="0" applyNumberFormat="1"/>
    <xf numFmtId="8" fontId="0" fillId="0" borderId="1" xfId="0" applyNumberFormat="1" applyBorder="1"/>
    <xf numFmtId="44" fontId="1" fillId="7" borderId="1" xfId="1" applyFont="1" applyFill="1" applyBorder="1"/>
    <xf numFmtId="44" fontId="1" fillId="7" borderId="1" xfId="2" applyFont="1" applyFill="1" applyBorder="1"/>
    <xf numFmtId="44" fontId="18" fillId="7" borderId="1" xfId="2" applyFont="1" applyFill="1" applyBorder="1"/>
    <xf numFmtId="6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Border="1"/>
    <xf numFmtId="44" fontId="0" fillId="7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2" fillId="0" borderId="1" xfId="0" applyFont="1" applyFill="1" applyBorder="1"/>
    <xf numFmtId="2" fontId="0" fillId="0" borderId="1" xfId="0" applyNumberFormat="1" applyFill="1" applyBorder="1"/>
    <xf numFmtId="44" fontId="9" fillId="5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2" fillId="0" borderId="0" xfId="0" applyFont="1"/>
    <xf numFmtId="44" fontId="2" fillId="0" borderId="0" xfId="0" applyNumberFormat="1" applyFont="1"/>
    <xf numFmtId="44" fontId="8" fillId="0" borderId="1" xfId="1" applyFont="1" applyFill="1" applyBorder="1"/>
    <xf numFmtId="0" fontId="0" fillId="9" borderId="0" xfId="0" applyFill="1"/>
    <xf numFmtId="0" fontId="19" fillId="0" borderId="1" xfId="0" applyFont="1" applyFill="1" applyBorder="1"/>
    <xf numFmtId="44" fontId="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44" fontId="0" fillId="9" borderId="0" xfId="1" applyFont="1" applyFill="1" applyAlignment="1">
      <alignment horizontal="center"/>
    </xf>
    <xf numFmtId="0" fontId="21" fillId="0" borderId="0" xfId="0" applyFont="1" applyAlignment="1">
      <alignment horizontal="center"/>
    </xf>
    <xf numFmtId="44" fontId="0" fillId="0" borderId="0" xfId="0" applyNumberFormat="1" applyFill="1" applyAlignment="1">
      <alignment horizontal="right"/>
    </xf>
    <xf numFmtId="0" fontId="20" fillId="10" borderId="1" xfId="0" applyFont="1" applyFill="1" applyBorder="1"/>
    <xf numFmtId="0" fontId="21" fillId="10" borderId="1" xfId="0" applyFont="1" applyFill="1" applyBorder="1"/>
    <xf numFmtId="0" fontId="20" fillId="11" borderId="1" xfId="0" applyFont="1" applyFill="1" applyBorder="1"/>
    <xf numFmtId="0" fontId="21" fillId="11" borderId="1" xfId="0" applyFont="1" applyFill="1" applyBorder="1"/>
    <xf numFmtId="44" fontId="2" fillId="4" borderId="1" xfId="2" applyFont="1" applyFill="1" applyBorder="1"/>
    <xf numFmtId="0" fontId="2" fillId="12" borderId="0" xfId="0" applyFont="1" applyFill="1"/>
    <xf numFmtId="44" fontId="2" fillId="12" borderId="0" xfId="0" applyNumberFormat="1" applyFont="1" applyFill="1"/>
  </cellXfs>
  <cellStyles count="5">
    <cellStyle name="Currency" xfId="1" builtinId="4"/>
    <cellStyle name="Currency 2" xfId="2"/>
    <cellStyle name="Normal" xfId="0" builtinId="0"/>
    <cellStyle name="Normal 2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13" zoomScaleNormal="100" workbookViewId="0">
      <selection activeCell="A18" sqref="A18"/>
    </sheetView>
  </sheetViews>
  <sheetFormatPr defaultColWidth="8.85546875" defaultRowHeight="15"/>
  <cols>
    <col min="1" max="1" width="40.85546875" customWidth="1"/>
    <col min="2" max="2" width="17.7109375" customWidth="1"/>
    <col min="3" max="3" width="19.28515625" customWidth="1"/>
    <col min="4" max="4" width="18.140625" customWidth="1"/>
    <col min="5" max="5" width="80" customWidth="1"/>
    <col min="6" max="6" width="10.5703125" bestFit="1" customWidth="1"/>
  </cols>
  <sheetData>
    <row r="1" spans="1:7" ht="26.25">
      <c r="A1" s="71" t="s">
        <v>0</v>
      </c>
      <c r="B1" s="68"/>
      <c r="C1" s="68"/>
      <c r="D1" s="68"/>
      <c r="E1" s="68"/>
      <c r="F1" s="65"/>
      <c r="G1" s="65"/>
    </row>
    <row r="2" spans="1:7" ht="26.25">
      <c r="A2" s="72" t="s">
        <v>1</v>
      </c>
      <c r="B2" s="68"/>
      <c r="C2" s="68"/>
      <c r="D2" s="68"/>
      <c r="E2" s="68"/>
      <c r="F2" s="65"/>
      <c r="G2" s="65"/>
    </row>
    <row r="3" spans="1:7">
      <c r="A3" s="68" t="s">
        <v>113</v>
      </c>
      <c r="B3" s="68"/>
      <c r="C3" s="68"/>
      <c r="D3" s="68"/>
      <c r="E3" s="68"/>
      <c r="F3" s="65"/>
      <c r="G3" s="65"/>
    </row>
    <row r="4" spans="1:7">
      <c r="A4" s="57" t="s">
        <v>295</v>
      </c>
      <c r="B4" s="68"/>
      <c r="C4" s="68"/>
      <c r="D4" s="68"/>
      <c r="E4" s="68"/>
      <c r="F4" s="65"/>
      <c r="G4" s="65"/>
    </row>
    <row r="5" spans="1:7">
      <c r="A5" s="65"/>
      <c r="B5" s="65"/>
      <c r="C5" s="65"/>
      <c r="D5" s="65"/>
      <c r="E5" s="65"/>
      <c r="F5" s="65"/>
      <c r="G5" s="65"/>
    </row>
    <row r="6" spans="1:7" ht="21">
      <c r="A6" s="54" t="s">
        <v>3</v>
      </c>
      <c r="B6" s="65"/>
      <c r="C6" s="65"/>
      <c r="D6" s="65"/>
      <c r="E6" s="65"/>
      <c r="F6" s="65"/>
      <c r="G6" s="65"/>
    </row>
    <row r="7" spans="1:7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  <c r="G7" s="65"/>
    </row>
    <row r="8" spans="1:7">
      <c r="A8" s="122" t="s">
        <v>270</v>
      </c>
      <c r="B8" s="46"/>
      <c r="C8" s="46"/>
      <c r="D8" s="46"/>
      <c r="E8" s="46"/>
      <c r="F8" s="65"/>
      <c r="G8" s="65"/>
    </row>
    <row r="9" spans="1:7">
      <c r="A9" s="73" t="s">
        <v>114</v>
      </c>
      <c r="B9" s="84">
        <v>105937.55</v>
      </c>
      <c r="C9" s="84"/>
      <c r="D9" s="76"/>
      <c r="E9" s="73" t="s">
        <v>290</v>
      </c>
      <c r="F9" s="88"/>
      <c r="G9" s="65"/>
    </row>
    <row r="10" spans="1:7">
      <c r="A10" s="73" t="s">
        <v>115</v>
      </c>
      <c r="B10" s="84">
        <v>86000</v>
      </c>
      <c r="C10" s="84"/>
      <c r="D10" s="76"/>
      <c r="E10" s="73" t="s">
        <v>112</v>
      </c>
      <c r="F10" s="88"/>
      <c r="G10" s="65"/>
    </row>
    <row r="11" spans="1:7" s="65" customFormat="1">
      <c r="A11" s="73" t="s">
        <v>283</v>
      </c>
      <c r="B11" s="84">
        <v>13000</v>
      </c>
      <c r="C11" s="84"/>
      <c r="D11" s="76"/>
      <c r="E11" s="73"/>
    </row>
    <row r="12" spans="1:7" s="65" customFormat="1">
      <c r="A12" s="73" t="s">
        <v>284</v>
      </c>
      <c r="B12" s="84">
        <v>200000</v>
      </c>
      <c r="C12" s="84"/>
      <c r="D12" s="76"/>
      <c r="E12" s="73" t="s">
        <v>298</v>
      </c>
    </row>
    <row r="13" spans="1:7" s="65" customFormat="1">
      <c r="A13" s="123" t="s">
        <v>271</v>
      </c>
      <c r="B13" s="84"/>
      <c r="C13" s="84"/>
      <c r="D13" s="76"/>
      <c r="E13" s="73"/>
    </row>
    <row r="14" spans="1:7" s="65" customFormat="1">
      <c r="A14" s="73" t="s">
        <v>86</v>
      </c>
      <c r="B14" s="76">
        <f>1900+4700</f>
        <v>6600</v>
      </c>
      <c r="C14" s="76"/>
      <c r="D14" s="76"/>
      <c r="E14" s="73" t="s">
        <v>87</v>
      </c>
    </row>
    <row r="15" spans="1:7">
      <c r="A15" s="73" t="s">
        <v>88</v>
      </c>
      <c r="B15" s="76">
        <v>0</v>
      </c>
      <c r="C15" s="76"/>
      <c r="D15" s="76"/>
      <c r="E15" s="73"/>
      <c r="F15" s="65"/>
      <c r="G15" s="65"/>
    </row>
    <row r="16" spans="1:7" s="65" customFormat="1">
      <c r="A16" s="73" t="s">
        <v>89</v>
      </c>
      <c r="B16" s="76">
        <v>500</v>
      </c>
      <c r="C16" s="76"/>
      <c r="D16" s="76"/>
      <c r="E16" s="73" t="s">
        <v>90</v>
      </c>
    </row>
    <row r="17" spans="1:7">
      <c r="A17" s="73" t="s">
        <v>91</v>
      </c>
      <c r="B17" s="76">
        <v>0</v>
      </c>
      <c r="C17" s="76"/>
      <c r="D17" s="76"/>
      <c r="E17" s="73"/>
      <c r="F17" s="65"/>
      <c r="G17" s="65"/>
    </row>
    <row r="18" spans="1:7">
      <c r="A18" s="73" t="s">
        <v>106</v>
      </c>
      <c r="B18" s="91">
        <f>'VP External'!B12</f>
        <v>26500</v>
      </c>
      <c r="C18" s="76"/>
      <c r="D18" s="76"/>
      <c r="E18" s="73" t="s">
        <v>296</v>
      </c>
      <c r="F18" s="65"/>
      <c r="G18" s="65"/>
    </row>
    <row r="19" spans="1:7" s="65" customFormat="1">
      <c r="A19" s="73" t="s">
        <v>93</v>
      </c>
      <c r="B19" s="76">
        <v>0</v>
      </c>
      <c r="C19" s="76"/>
      <c r="D19" s="76"/>
      <c r="E19" s="73"/>
    </row>
    <row r="20" spans="1:7">
      <c r="A20" s="73" t="s">
        <v>95</v>
      </c>
      <c r="B20" s="91">
        <f>'VP Social'!B16</f>
        <v>50960</v>
      </c>
      <c r="C20" s="76"/>
      <c r="D20" s="76"/>
      <c r="E20" s="73"/>
      <c r="F20" s="65"/>
      <c r="G20" s="65"/>
    </row>
    <row r="21" spans="1:7">
      <c r="A21" s="123" t="s">
        <v>281</v>
      </c>
      <c r="B21" s="91"/>
      <c r="C21" s="76"/>
      <c r="D21" s="76"/>
      <c r="E21" s="73" t="s">
        <v>282</v>
      </c>
      <c r="F21" s="65"/>
      <c r="G21" s="65"/>
    </row>
    <row r="22" spans="1:7">
      <c r="A22" s="73" t="s">
        <v>104</v>
      </c>
      <c r="B22" s="91">
        <v>218000</v>
      </c>
      <c r="C22" s="76"/>
      <c r="D22" s="76"/>
      <c r="E22" s="89" t="s">
        <v>273</v>
      </c>
      <c r="F22" s="65"/>
      <c r="G22" s="65"/>
    </row>
    <row r="23" spans="1:7">
      <c r="A23" s="123" t="s">
        <v>272</v>
      </c>
      <c r="B23" s="91"/>
      <c r="C23" s="76"/>
      <c r="D23" s="76"/>
      <c r="E23" s="73"/>
      <c r="F23" s="65"/>
      <c r="G23" s="65"/>
    </row>
    <row r="24" spans="1:7">
      <c r="A24" s="73" t="s">
        <v>109</v>
      </c>
      <c r="B24" s="76">
        <v>3500</v>
      </c>
      <c r="C24" s="76"/>
      <c r="D24" s="76"/>
      <c r="E24" s="73" t="s">
        <v>291</v>
      </c>
      <c r="F24" s="65"/>
      <c r="G24" s="65"/>
    </row>
    <row r="25" spans="1:7">
      <c r="A25" s="123" t="s">
        <v>276</v>
      </c>
      <c r="B25" s="76"/>
      <c r="C25" s="76"/>
      <c r="D25" s="76"/>
      <c r="E25" s="73"/>
      <c r="F25" s="65"/>
      <c r="G25" s="65"/>
    </row>
    <row r="26" spans="1:7">
      <c r="A26" s="73" t="s">
        <v>277</v>
      </c>
      <c r="B26" s="76">
        <v>175000</v>
      </c>
      <c r="C26" s="76"/>
      <c r="D26" s="76"/>
      <c r="E26" s="73" t="s">
        <v>292</v>
      </c>
      <c r="F26" s="65"/>
      <c r="G26" s="65"/>
    </row>
    <row r="27" spans="1:7">
      <c r="A27" s="70" t="s">
        <v>9</v>
      </c>
      <c r="B27" s="77">
        <f>SUM(B9:B26)</f>
        <v>885997.55</v>
      </c>
      <c r="C27" s="77"/>
      <c r="D27" s="77"/>
      <c r="E27" s="70"/>
      <c r="F27" s="65"/>
      <c r="G27" s="65"/>
    </row>
    <row r="28" spans="1:7">
      <c r="A28" s="55"/>
      <c r="B28" s="55"/>
      <c r="C28" s="55"/>
      <c r="D28" s="55"/>
      <c r="E28" s="55"/>
      <c r="F28" s="65"/>
      <c r="G28" s="65"/>
    </row>
    <row r="29" spans="1:7" ht="21">
      <c r="A29" s="67" t="s">
        <v>10</v>
      </c>
      <c r="B29" s="74"/>
      <c r="C29" s="74"/>
      <c r="D29" s="74"/>
      <c r="E29" s="74"/>
      <c r="F29" s="58"/>
      <c r="G29" s="65"/>
    </row>
    <row r="30" spans="1:7">
      <c r="A30" s="66" t="s">
        <v>4</v>
      </c>
      <c r="B30" s="66" t="s">
        <v>5</v>
      </c>
      <c r="C30" s="66" t="s">
        <v>6</v>
      </c>
      <c r="D30" s="66" t="s">
        <v>7</v>
      </c>
      <c r="E30" s="66" t="s">
        <v>8</v>
      </c>
      <c r="F30" s="65"/>
      <c r="G30" s="65"/>
    </row>
    <row r="31" spans="1:7">
      <c r="A31" s="124" t="s">
        <v>248</v>
      </c>
      <c r="B31" s="46"/>
      <c r="C31" s="46"/>
      <c r="D31" s="46"/>
      <c r="E31" s="46"/>
      <c r="F31" s="65"/>
      <c r="G31" s="65"/>
    </row>
    <row r="32" spans="1:7" s="65" customFormat="1">
      <c r="A32" s="73" t="s">
        <v>94</v>
      </c>
      <c r="B32" s="76">
        <v>34000</v>
      </c>
      <c r="C32" s="76"/>
      <c r="D32" s="76"/>
      <c r="E32" s="73" t="s">
        <v>116</v>
      </c>
    </row>
    <row r="33" spans="1:7" s="65" customFormat="1">
      <c r="A33" s="73" t="s">
        <v>119</v>
      </c>
      <c r="B33" s="76">
        <v>16000</v>
      </c>
      <c r="C33" s="76"/>
      <c r="D33" s="76"/>
      <c r="E33" s="73" t="s">
        <v>120</v>
      </c>
    </row>
    <row r="34" spans="1:7" s="65" customFormat="1">
      <c r="A34" s="73" t="s">
        <v>117</v>
      </c>
      <c r="B34" s="76">
        <v>16000</v>
      </c>
      <c r="C34" s="76"/>
      <c r="D34" s="76"/>
      <c r="E34" s="73" t="s">
        <v>121</v>
      </c>
    </row>
    <row r="35" spans="1:7" s="65" customFormat="1">
      <c r="A35" s="73" t="s">
        <v>118</v>
      </c>
      <c r="B35" s="76">
        <v>10000</v>
      </c>
      <c r="C35" s="76"/>
      <c r="D35" s="76"/>
      <c r="E35" s="73" t="s">
        <v>122</v>
      </c>
    </row>
    <row r="36" spans="1:7" s="65" customFormat="1">
      <c r="A36" s="73" t="s">
        <v>99</v>
      </c>
      <c r="B36" s="76">
        <v>24000</v>
      </c>
      <c r="C36" s="76"/>
      <c r="D36" s="76"/>
      <c r="E36" s="73" t="s">
        <v>133</v>
      </c>
    </row>
    <row r="37" spans="1:7" s="65" customFormat="1">
      <c r="A37" s="73" t="s">
        <v>284</v>
      </c>
      <c r="B37" s="84">
        <v>200000</v>
      </c>
      <c r="C37" s="84"/>
      <c r="D37" s="76"/>
      <c r="E37" s="73" t="s">
        <v>285</v>
      </c>
    </row>
    <row r="38" spans="1:7" s="65" customFormat="1">
      <c r="A38" s="125" t="s">
        <v>249</v>
      </c>
      <c r="B38" s="76"/>
      <c r="C38" s="76"/>
      <c r="D38" s="76"/>
      <c r="E38" s="73"/>
    </row>
    <row r="39" spans="1:7" s="65" customFormat="1">
      <c r="A39" s="73" t="s">
        <v>105</v>
      </c>
      <c r="B39" s="91">
        <v>212000</v>
      </c>
      <c r="C39" s="76"/>
      <c r="D39" s="76"/>
      <c r="E39" s="73"/>
    </row>
    <row r="40" spans="1:7">
      <c r="A40" s="73" t="s">
        <v>130</v>
      </c>
      <c r="B40" s="76">
        <v>13000</v>
      </c>
      <c r="C40" s="76"/>
      <c r="D40" s="76"/>
      <c r="E40" s="73" t="s">
        <v>132</v>
      </c>
      <c r="F40" s="65"/>
      <c r="G40" s="65"/>
    </row>
    <row r="41" spans="1:7">
      <c r="A41" s="73" t="s">
        <v>98</v>
      </c>
      <c r="B41" s="76">
        <v>14000</v>
      </c>
      <c r="C41" s="76"/>
      <c r="D41" s="76"/>
      <c r="E41" s="73" t="s">
        <v>111</v>
      </c>
      <c r="F41" s="65"/>
      <c r="G41" s="65"/>
    </row>
    <row r="42" spans="1:7">
      <c r="A42" s="73" t="s">
        <v>240</v>
      </c>
      <c r="B42" s="90">
        <v>4000</v>
      </c>
      <c r="C42" s="76"/>
      <c r="D42" s="76"/>
      <c r="E42" s="73"/>
      <c r="F42" s="65"/>
      <c r="G42" s="65"/>
    </row>
    <row r="43" spans="1:7">
      <c r="A43" s="125" t="s">
        <v>250</v>
      </c>
      <c r="B43" s="76"/>
      <c r="C43" s="76"/>
      <c r="D43" s="76"/>
      <c r="E43" s="73"/>
      <c r="F43" s="65"/>
      <c r="G43" s="65"/>
    </row>
    <row r="44" spans="1:7">
      <c r="A44" s="73" t="s">
        <v>13</v>
      </c>
      <c r="B44" s="76">
        <f>President!B47</f>
        <v>18561</v>
      </c>
      <c r="C44" s="76"/>
      <c r="D44" s="76"/>
      <c r="E44" s="73" t="s">
        <v>96</v>
      </c>
      <c r="F44" s="65"/>
      <c r="G44" s="65"/>
    </row>
    <row r="45" spans="1:7">
      <c r="A45" s="73" t="s">
        <v>88</v>
      </c>
      <c r="B45" s="86">
        <f>'VP Finance'!B23</f>
        <v>23605.040000000001</v>
      </c>
      <c r="C45" s="76"/>
      <c r="D45" s="76"/>
      <c r="E45" s="73" t="s">
        <v>96</v>
      </c>
    </row>
    <row r="46" spans="1:7">
      <c r="A46" s="73" t="s">
        <v>89</v>
      </c>
      <c r="B46" s="76">
        <f>'VP Internal'!B37</f>
        <v>12261</v>
      </c>
      <c r="C46" s="76"/>
      <c r="D46" s="76"/>
      <c r="E46" s="73" t="s">
        <v>96</v>
      </c>
    </row>
    <row r="47" spans="1:7">
      <c r="A47" s="59" t="s">
        <v>91</v>
      </c>
      <c r="B47" s="60">
        <v>11000</v>
      </c>
      <c r="C47" s="60"/>
      <c r="D47" s="76"/>
      <c r="E47" s="64" t="s">
        <v>96</v>
      </c>
    </row>
    <row r="48" spans="1:7">
      <c r="A48" s="73" t="s">
        <v>92</v>
      </c>
      <c r="B48" s="76">
        <f>'VP External'!B23</f>
        <v>5810</v>
      </c>
      <c r="C48" s="76"/>
      <c r="D48" s="76"/>
      <c r="E48" s="73" t="s">
        <v>96</v>
      </c>
    </row>
    <row r="49" spans="1:5">
      <c r="A49" s="73" t="s">
        <v>93</v>
      </c>
      <c r="B49" s="76">
        <f>'VP Communications'!B37</f>
        <v>21025.519999999997</v>
      </c>
      <c r="C49" s="76"/>
      <c r="D49" s="76"/>
      <c r="E49" s="73" t="s">
        <v>96</v>
      </c>
    </row>
    <row r="50" spans="1:5">
      <c r="A50" s="73" t="s">
        <v>95</v>
      </c>
      <c r="B50" s="92">
        <f>'VP Social'!B37</f>
        <v>51152.229999999996</v>
      </c>
      <c r="C50" s="76"/>
      <c r="D50" s="76"/>
      <c r="E50" s="73" t="s">
        <v>96</v>
      </c>
    </row>
    <row r="51" spans="1:5">
      <c r="A51" s="73" t="s">
        <v>275</v>
      </c>
      <c r="B51" s="92">
        <v>500</v>
      </c>
      <c r="C51" s="76"/>
      <c r="D51" s="76"/>
      <c r="E51" s="73" t="s">
        <v>280</v>
      </c>
    </row>
    <row r="52" spans="1:5">
      <c r="A52" s="125" t="s">
        <v>251</v>
      </c>
      <c r="B52" s="92"/>
      <c r="C52" s="76"/>
      <c r="D52" s="76"/>
      <c r="E52" s="73"/>
    </row>
    <row r="53" spans="1:5">
      <c r="A53" s="73" t="s">
        <v>110</v>
      </c>
      <c r="B53" s="76">
        <v>5000</v>
      </c>
      <c r="C53" s="76"/>
      <c r="D53" s="76"/>
      <c r="E53" s="73" t="s">
        <v>230</v>
      </c>
    </row>
    <row r="54" spans="1:5">
      <c r="A54" s="73" t="s">
        <v>97</v>
      </c>
      <c r="B54" s="76">
        <f>'Office Expenses'!B26</f>
        <v>12939.68</v>
      </c>
      <c r="C54" s="76"/>
      <c r="D54" s="76"/>
      <c r="E54" s="73" t="s">
        <v>274</v>
      </c>
    </row>
    <row r="55" spans="1:5">
      <c r="A55" s="73" t="s">
        <v>128</v>
      </c>
      <c r="B55" s="76">
        <f>1600*0.55 + 850*0.55</f>
        <v>1347.5000000000002</v>
      </c>
      <c r="C55" s="76"/>
      <c r="D55" s="76"/>
      <c r="E55" s="73" t="s">
        <v>129</v>
      </c>
    </row>
    <row r="56" spans="1:5">
      <c r="A56" s="125" t="s">
        <v>276</v>
      </c>
      <c r="B56" s="76"/>
      <c r="C56" s="76"/>
      <c r="D56" s="76"/>
      <c r="E56" s="73"/>
    </row>
    <row r="57" spans="1:5">
      <c r="A57" s="73" t="s">
        <v>278</v>
      </c>
      <c r="B57" s="76">
        <v>170000</v>
      </c>
      <c r="C57" s="76"/>
      <c r="D57" s="76"/>
      <c r="E57" s="73" t="s">
        <v>279</v>
      </c>
    </row>
    <row r="58" spans="1:5">
      <c r="A58" s="70" t="s">
        <v>11</v>
      </c>
      <c r="B58" s="77">
        <f>SUM(B32:B57)</f>
        <v>876201.97000000009</v>
      </c>
      <c r="C58" s="77"/>
      <c r="D58" s="77"/>
      <c r="E58" s="70"/>
    </row>
    <row r="59" spans="1:5">
      <c r="A59" s="73"/>
      <c r="B59" s="73"/>
      <c r="C59" s="73"/>
      <c r="D59" s="73"/>
      <c r="E59" s="73"/>
    </row>
    <row r="60" spans="1:5" ht="21">
      <c r="A60" s="75" t="s">
        <v>12</v>
      </c>
      <c r="B60" s="126">
        <f xml:space="preserve"> B27-B58</f>
        <v>9795.5799999999581</v>
      </c>
      <c r="C60" s="78"/>
      <c r="D60" s="69"/>
      <c r="E60" s="69"/>
    </row>
    <row r="61" spans="1:5">
      <c r="A61" s="65"/>
      <c r="B61" s="65"/>
      <c r="C61" s="65"/>
      <c r="D61" s="65"/>
      <c r="E61" s="65"/>
    </row>
    <row r="62" spans="1:5">
      <c r="A62" s="127" t="s">
        <v>293</v>
      </c>
      <c r="B62" s="128">
        <f>B60</f>
        <v>9795.5799999999581</v>
      </c>
      <c r="C62" s="127"/>
      <c r="D62" s="127"/>
      <c r="E62" s="127" t="s">
        <v>294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30" sqref="E30"/>
    </sheetView>
  </sheetViews>
  <sheetFormatPr defaultRowHeight="15"/>
  <cols>
    <col min="1" max="1" width="18.140625" customWidth="1"/>
    <col min="2" max="2" width="20.140625" customWidth="1"/>
    <col min="3" max="3" width="32.5703125" customWidth="1"/>
    <col min="4" max="4" width="25.42578125" customWidth="1"/>
    <col min="5" max="5" width="44.85546875" customWidth="1"/>
    <col min="6" max="6" width="35.5703125" customWidth="1"/>
  </cols>
  <sheetData>
    <row r="1" spans="1:7">
      <c r="A1" s="105" t="s">
        <v>152</v>
      </c>
      <c r="B1" s="106" t="s">
        <v>153</v>
      </c>
      <c r="C1" s="105" t="s">
        <v>154</v>
      </c>
      <c r="D1" s="105" t="s">
        <v>155</v>
      </c>
      <c r="E1" s="105" t="s">
        <v>156</v>
      </c>
      <c r="F1" s="105" t="s">
        <v>157</v>
      </c>
      <c r="G1" s="105" t="s">
        <v>158</v>
      </c>
    </row>
    <row r="2" spans="1:7">
      <c r="A2" s="107">
        <v>8010</v>
      </c>
      <c r="B2" s="114">
        <v>100.49</v>
      </c>
      <c r="C2" s="107" t="s">
        <v>159</v>
      </c>
      <c r="D2" s="107" t="s">
        <v>160</v>
      </c>
      <c r="E2" s="107" t="s">
        <v>161</v>
      </c>
      <c r="F2" s="107" t="s">
        <v>162</v>
      </c>
      <c r="G2" s="65"/>
    </row>
    <row r="3" spans="1:7">
      <c r="A3" s="107">
        <v>8011</v>
      </c>
      <c r="B3" s="114">
        <v>70.36</v>
      </c>
      <c r="C3" s="107" t="s">
        <v>163</v>
      </c>
      <c r="D3" s="107" t="s">
        <v>160</v>
      </c>
      <c r="E3" s="107" t="s">
        <v>164</v>
      </c>
      <c r="F3" s="107" t="s">
        <v>162</v>
      </c>
      <c r="G3" s="65"/>
    </row>
    <row r="4" spans="1:7">
      <c r="A4" s="107">
        <v>8012</v>
      </c>
      <c r="B4" s="114">
        <v>205.03</v>
      </c>
      <c r="C4" s="107" t="s">
        <v>165</v>
      </c>
      <c r="D4" s="107" t="s">
        <v>160</v>
      </c>
      <c r="E4" s="107" t="s">
        <v>166</v>
      </c>
      <c r="F4" s="107" t="s">
        <v>162</v>
      </c>
      <c r="G4" s="65"/>
    </row>
    <row r="5" spans="1:7">
      <c r="A5" s="107">
        <v>8016</v>
      </c>
      <c r="B5" s="114">
        <v>23.11</v>
      </c>
      <c r="C5" s="107" t="s">
        <v>163</v>
      </c>
      <c r="D5" s="107" t="s">
        <v>167</v>
      </c>
      <c r="E5" s="107" t="s">
        <v>164</v>
      </c>
      <c r="F5" s="107" t="s">
        <v>162</v>
      </c>
      <c r="G5" s="65"/>
    </row>
    <row r="6" spans="1:7">
      <c r="A6" s="107">
        <f t="shared" ref="A6:A18" si="0">A5+1</f>
        <v>8017</v>
      </c>
      <c r="B6" s="114">
        <v>102.05</v>
      </c>
      <c r="C6" s="107" t="s">
        <v>159</v>
      </c>
      <c r="D6" s="107" t="s">
        <v>168</v>
      </c>
      <c r="E6" s="107" t="s">
        <v>161</v>
      </c>
      <c r="F6" s="107" t="s">
        <v>162</v>
      </c>
      <c r="G6" s="65"/>
    </row>
    <row r="7" spans="1:7">
      <c r="A7" s="107">
        <f t="shared" si="0"/>
        <v>8018</v>
      </c>
      <c r="B7" s="114">
        <v>527.47</v>
      </c>
      <c r="C7" s="107" t="s">
        <v>169</v>
      </c>
      <c r="D7" s="107" t="s">
        <v>170</v>
      </c>
      <c r="E7" s="107" t="s">
        <v>171</v>
      </c>
      <c r="F7" s="107" t="s">
        <v>162</v>
      </c>
      <c r="G7" s="65"/>
    </row>
    <row r="8" spans="1:7">
      <c r="A8" s="107">
        <f t="shared" si="0"/>
        <v>8019</v>
      </c>
      <c r="B8" s="114">
        <v>8.8699999999999992</v>
      </c>
      <c r="C8" s="107" t="s">
        <v>159</v>
      </c>
      <c r="D8" s="107" t="s">
        <v>172</v>
      </c>
      <c r="E8" s="107" t="s">
        <v>173</v>
      </c>
      <c r="F8" s="107" t="s">
        <v>162</v>
      </c>
      <c r="G8" s="65"/>
    </row>
    <row r="9" spans="1:7">
      <c r="A9" s="118">
        <f t="shared" si="0"/>
        <v>8020</v>
      </c>
      <c r="B9" s="119">
        <v>2444.9499999999998</v>
      </c>
      <c r="C9" s="118" t="s">
        <v>174</v>
      </c>
      <c r="D9" s="118" t="s">
        <v>175</v>
      </c>
      <c r="E9" s="118" t="s">
        <v>176</v>
      </c>
      <c r="F9" s="118" t="s">
        <v>162</v>
      </c>
      <c r="G9" s="65"/>
    </row>
    <row r="10" spans="1:7">
      <c r="A10" s="107">
        <f t="shared" si="0"/>
        <v>8021</v>
      </c>
      <c r="B10" s="114">
        <v>101.93</v>
      </c>
      <c r="C10" s="107" t="s">
        <v>159</v>
      </c>
      <c r="D10" s="107" t="s">
        <v>177</v>
      </c>
      <c r="E10" s="107" t="s">
        <v>161</v>
      </c>
      <c r="F10" s="107" t="s">
        <v>162</v>
      </c>
      <c r="G10" s="65"/>
    </row>
    <row r="11" spans="1:7">
      <c r="A11" s="107">
        <f t="shared" si="0"/>
        <v>8022</v>
      </c>
      <c r="B11" s="114">
        <v>623.83000000000004</v>
      </c>
      <c r="C11" s="107" t="s">
        <v>165</v>
      </c>
      <c r="D11" s="107" t="s">
        <v>178</v>
      </c>
      <c r="E11" s="107" t="s">
        <v>166</v>
      </c>
      <c r="F11" s="107" t="s">
        <v>162</v>
      </c>
      <c r="G11" s="65"/>
    </row>
    <row r="12" spans="1:7">
      <c r="A12" s="107">
        <f t="shared" si="0"/>
        <v>8023</v>
      </c>
      <c r="B12" s="114">
        <v>102.05</v>
      </c>
      <c r="C12" s="107" t="s">
        <v>159</v>
      </c>
      <c r="D12" s="107" t="s">
        <v>179</v>
      </c>
      <c r="E12" s="107" t="s">
        <v>161</v>
      </c>
      <c r="F12" s="107" t="s">
        <v>162</v>
      </c>
      <c r="G12" s="65"/>
    </row>
    <row r="13" spans="1:7">
      <c r="A13" s="107">
        <f t="shared" si="0"/>
        <v>8024</v>
      </c>
      <c r="B13" s="114">
        <v>105.96</v>
      </c>
      <c r="C13" s="107" t="s">
        <v>180</v>
      </c>
      <c r="D13" s="107" t="s">
        <v>175</v>
      </c>
      <c r="E13" s="107" t="s">
        <v>181</v>
      </c>
      <c r="F13" s="107" t="s">
        <v>93</v>
      </c>
      <c r="G13" s="65"/>
    </row>
    <row r="14" spans="1:7">
      <c r="A14" s="107">
        <f t="shared" si="0"/>
        <v>8025</v>
      </c>
      <c r="B14" s="114">
        <v>500</v>
      </c>
      <c r="C14" s="107" t="s">
        <v>182</v>
      </c>
      <c r="D14" s="107" t="s">
        <v>183</v>
      </c>
      <c r="E14" s="107" t="s">
        <v>184</v>
      </c>
      <c r="F14" s="107" t="s">
        <v>88</v>
      </c>
      <c r="G14" s="65"/>
    </row>
    <row r="15" spans="1:7">
      <c r="A15" s="107">
        <f t="shared" si="0"/>
        <v>8026</v>
      </c>
      <c r="B15" s="114">
        <v>16.670000000000002</v>
      </c>
      <c r="C15" s="107" t="s">
        <v>185</v>
      </c>
      <c r="D15" s="107" t="s">
        <v>177</v>
      </c>
      <c r="E15" s="107" t="s">
        <v>186</v>
      </c>
      <c r="F15" s="107" t="s">
        <v>88</v>
      </c>
      <c r="G15" s="65"/>
    </row>
    <row r="16" spans="1:7">
      <c r="A16" s="107">
        <f t="shared" si="0"/>
        <v>8027</v>
      </c>
      <c r="B16" s="114">
        <v>206.96</v>
      </c>
      <c r="C16" s="107" t="s">
        <v>185</v>
      </c>
      <c r="D16" s="107" t="s">
        <v>177</v>
      </c>
      <c r="E16" s="107" t="s">
        <v>187</v>
      </c>
      <c r="F16" s="107" t="s">
        <v>88</v>
      </c>
      <c r="G16" s="65"/>
    </row>
    <row r="17" spans="1:7">
      <c r="A17" s="107">
        <f t="shared" si="0"/>
        <v>8028</v>
      </c>
      <c r="B17" s="114">
        <v>152.71</v>
      </c>
      <c r="C17" s="107" t="s">
        <v>163</v>
      </c>
      <c r="D17" s="107" t="s">
        <v>168</v>
      </c>
      <c r="E17" s="107" t="s">
        <v>188</v>
      </c>
      <c r="F17" s="107" t="s">
        <v>89</v>
      </c>
      <c r="G17" s="65"/>
    </row>
    <row r="18" spans="1:7">
      <c r="A18" s="107">
        <f t="shared" si="0"/>
        <v>8029</v>
      </c>
      <c r="B18" s="114">
        <v>25</v>
      </c>
      <c r="C18" s="107" t="s">
        <v>159</v>
      </c>
      <c r="D18" s="107" t="s">
        <v>189</v>
      </c>
      <c r="E18" s="107" t="s">
        <v>190</v>
      </c>
      <c r="F18" s="107" t="s">
        <v>89</v>
      </c>
      <c r="G18" s="65"/>
    </row>
    <row r="19" spans="1:7">
      <c r="A19" s="107">
        <v>7995</v>
      </c>
      <c r="B19" s="108">
        <v>1500</v>
      </c>
      <c r="C19" s="107" t="s">
        <v>159</v>
      </c>
      <c r="D19" s="107" t="s">
        <v>191</v>
      </c>
      <c r="E19" s="107" t="s">
        <v>192</v>
      </c>
      <c r="F19" s="115" t="s">
        <v>162</v>
      </c>
      <c r="G19" s="65"/>
    </row>
    <row r="20" spans="1:7">
      <c r="A20" s="107">
        <v>7987</v>
      </c>
      <c r="B20" s="108">
        <v>623.83000000000004</v>
      </c>
      <c r="C20" s="107" t="s">
        <v>193</v>
      </c>
      <c r="D20" s="107" t="s">
        <v>194</v>
      </c>
      <c r="E20" s="107" t="s">
        <v>195</v>
      </c>
      <c r="F20" s="115" t="s">
        <v>162</v>
      </c>
      <c r="G20" s="65"/>
    </row>
    <row r="21" spans="1:7">
      <c r="A21" s="117">
        <v>8075</v>
      </c>
      <c r="B21" s="116">
        <v>657.66</v>
      </c>
      <c r="C21" s="117" t="s">
        <v>242</v>
      </c>
      <c r="D21" s="117" t="s">
        <v>243</v>
      </c>
      <c r="E21" s="117" t="s">
        <v>244</v>
      </c>
      <c r="F21" s="117" t="s">
        <v>93</v>
      </c>
      <c r="G21" s="65"/>
    </row>
    <row r="22" spans="1:7">
      <c r="A22" s="117">
        <f t="shared" ref="A22" si="1">A19+1</f>
        <v>7996</v>
      </c>
      <c r="B22" s="88">
        <v>83.22</v>
      </c>
      <c r="C22" s="117" t="s">
        <v>245</v>
      </c>
      <c r="D22" s="117" t="s">
        <v>246</v>
      </c>
      <c r="E22" s="117" t="s">
        <v>247</v>
      </c>
      <c r="F22" s="117" t="s">
        <v>13</v>
      </c>
      <c r="G22" s="65"/>
    </row>
    <row r="23" spans="1:7">
      <c r="A23" s="117"/>
      <c r="B23" s="116"/>
    </row>
    <row r="24" spans="1:7">
      <c r="A24" s="109" t="s">
        <v>196</v>
      </c>
      <c r="B24" s="110">
        <f>SUM(B2:B22)</f>
        <v>8182.1500000000005</v>
      </c>
      <c r="C24" s="105"/>
      <c r="D24" s="105"/>
      <c r="E24" s="105"/>
      <c r="F24" s="105"/>
    </row>
    <row r="26" spans="1:7">
      <c r="A26" s="105"/>
      <c r="B26" s="10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30" sqref="E30"/>
    </sheetView>
  </sheetViews>
  <sheetFormatPr defaultRowHeight="15"/>
  <cols>
    <col min="1" max="1" width="16" customWidth="1"/>
    <col min="2" max="2" width="19.85546875" customWidth="1"/>
    <col min="3" max="3" width="38.140625" customWidth="1"/>
    <col min="4" max="4" width="23.28515625" customWidth="1"/>
    <col min="5" max="5" width="49.140625" customWidth="1"/>
    <col min="6" max="6" width="37.28515625" customWidth="1"/>
  </cols>
  <sheetData>
    <row r="1" spans="1:6">
      <c r="A1" s="105" t="s">
        <v>152</v>
      </c>
      <c r="B1" s="106" t="s">
        <v>153</v>
      </c>
      <c r="C1" s="105" t="s">
        <v>154</v>
      </c>
      <c r="D1" s="105" t="s">
        <v>155</v>
      </c>
      <c r="E1" s="105" t="s">
        <v>156</v>
      </c>
      <c r="F1" s="105" t="s">
        <v>157</v>
      </c>
    </row>
    <row r="2" spans="1:6">
      <c r="C2" s="120" t="s">
        <v>252</v>
      </c>
    </row>
    <row r="3" spans="1:6">
      <c r="A3" s="117">
        <v>8075</v>
      </c>
      <c r="B3" s="116">
        <v>657.66</v>
      </c>
      <c r="C3" s="117" t="s">
        <v>242</v>
      </c>
      <c r="D3" s="117" t="s">
        <v>243</v>
      </c>
      <c r="E3" s="117" t="s">
        <v>244</v>
      </c>
      <c r="F3" s="117" t="s">
        <v>93</v>
      </c>
    </row>
    <row r="4" spans="1:6">
      <c r="A4" s="117"/>
      <c r="B4" s="116"/>
      <c r="C4" s="117"/>
      <c r="D4" s="117"/>
      <c r="E4" s="117"/>
      <c r="F4" s="117"/>
    </row>
    <row r="5" spans="1:6">
      <c r="A5" s="117"/>
      <c r="B5" s="116"/>
      <c r="C5" s="120" t="s">
        <v>253</v>
      </c>
      <c r="D5" s="117"/>
      <c r="E5" s="117"/>
      <c r="F5" s="117"/>
    </row>
    <row r="6" spans="1:6">
      <c r="A6" s="117">
        <f t="shared" ref="A6" si="0">A3+1</f>
        <v>8076</v>
      </c>
      <c r="B6" s="88">
        <v>83.22</v>
      </c>
      <c r="C6" s="117" t="s">
        <v>245</v>
      </c>
      <c r="D6" s="117" t="s">
        <v>246</v>
      </c>
      <c r="E6" s="117" t="s">
        <v>247</v>
      </c>
      <c r="F6" s="117" t="s">
        <v>13</v>
      </c>
    </row>
    <row r="8" spans="1:6">
      <c r="C8" s="120" t="s">
        <v>254</v>
      </c>
    </row>
    <row r="9" spans="1:6">
      <c r="A9" s="107">
        <v>8126</v>
      </c>
      <c r="B9" s="121">
        <v>460</v>
      </c>
      <c r="C9" s="107" t="s">
        <v>245</v>
      </c>
      <c r="D9" s="107" t="s">
        <v>261</v>
      </c>
      <c r="E9" s="107" t="s">
        <v>262</v>
      </c>
      <c r="F9" s="107" t="s">
        <v>13</v>
      </c>
    </row>
    <row r="10" spans="1:6">
      <c r="A10" s="117">
        <v>8151</v>
      </c>
      <c r="B10" s="88">
        <v>53.47</v>
      </c>
      <c r="C10" s="117" t="s">
        <v>255</v>
      </c>
      <c r="D10" s="117" t="s">
        <v>256</v>
      </c>
      <c r="E10" s="117" t="s">
        <v>257</v>
      </c>
      <c r="F10" s="117" t="s">
        <v>13</v>
      </c>
    </row>
    <row r="11" spans="1:6">
      <c r="A11" s="117">
        <f t="shared" ref="A11:A12" si="1">A10+1</f>
        <v>8152</v>
      </c>
      <c r="B11" s="88">
        <v>219.64</v>
      </c>
      <c r="C11" s="117" t="s">
        <v>258</v>
      </c>
      <c r="D11" s="117" t="s">
        <v>256</v>
      </c>
      <c r="E11" s="117" t="s">
        <v>257</v>
      </c>
      <c r="F11" s="117" t="s">
        <v>13</v>
      </c>
    </row>
    <row r="12" spans="1:6">
      <c r="A12" s="117">
        <f t="shared" si="1"/>
        <v>8153</v>
      </c>
      <c r="B12" s="88">
        <v>140.54</v>
      </c>
      <c r="C12" s="117" t="s">
        <v>259</v>
      </c>
      <c r="D12" s="117" t="s">
        <v>256</v>
      </c>
      <c r="E12" s="117" t="s">
        <v>260</v>
      </c>
      <c r="F12" s="117" t="s">
        <v>13</v>
      </c>
    </row>
    <row r="13" spans="1:6">
      <c r="A13" s="117">
        <v>8156</v>
      </c>
      <c r="B13" s="88">
        <v>72.05</v>
      </c>
      <c r="C13" s="117" t="s">
        <v>245</v>
      </c>
      <c r="D13" s="117" t="s">
        <v>263</v>
      </c>
      <c r="E13" s="117" t="s">
        <v>264</v>
      </c>
      <c r="F13" s="117" t="s">
        <v>13</v>
      </c>
    </row>
    <row r="14" spans="1:6">
      <c r="A14" s="117">
        <v>8146</v>
      </c>
      <c r="B14" s="88">
        <v>136.6</v>
      </c>
      <c r="C14" s="117" t="s">
        <v>265</v>
      </c>
      <c r="D14" s="117" t="s">
        <v>266</v>
      </c>
      <c r="E14" s="117" t="s">
        <v>267</v>
      </c>
      <c r="F14" s="117" t="s">
        <v>13</v>
      </c>
    </row>
    <row r="15" spans="1:6">
      <c r="A15" s="117">
        <f t="shared" ref="A15" si="2">A14+1</f>
        <v>8147</v>
      </c>
      <c r="B15" s="88">
        <v>173.92</v>
      </c>
      <c r="C15" s="117" t="s">
        <v>185</v>
      </c>
      <c r="D15" s="117" t="s">
        <v>266</v>
      </c>
      <c r="E15" s="117" t="s">
        <v>269</v>
      </c>
      <c r="F15" s="117" t="s">
        <v>13</v>
      </c>
    </row>
    <row r="16" spans="1:6">
      <c r="B16" s="110">
        <f>SUM(B9:B15)</f>
        <v>1256.22</v>
      </c>
      <c r="C16" s="105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2" workbookViewId="0">
      <selection activeCell="E43" sqref="E43"/>
    </sheetView>
  </sheetViews>
  <sheetFormatPr defaultColWidth="8.85546875" defaultRowHeight="15"/>
  <cols>
    <col min="1" max="1" width="32.140625" customWidth="1"/>
    <col min="2" max="2" width="17.140625" customWidth="1"/>
    <col min="3" max="3" width="13.7109375" customWidth="1"/>
    <col min="4" max="4" width="12.28515625" customWidth="1"/>
    <col min="5" max="5" width="87.140625" customWidth="1"/>
  </cols>
  <sheetData>
    <row r="1" spans="1:5" ht="26.25">
      <c r="A1" s="71" t="s">
        <v>0</v>
      </c>
      <c r="B1" s="68"/>
      <c r="C1" s="20"/>
      <c r="D1" s="68"/>
      <c r="E1" s="68"/>
    </row>
    <row r="2" spans="1:5" ht="26.25">
      <c r="A2" s="72" t="s">
        <v>1</v>
      </c>
      <c r="B2" s="68"/>
      <c r="C2" s="20"/>
      <c r="D2" s="68"/>
      <c r="E2" s="68"/>
    </row>
    <row r="3" spans="1:5">
      <c r="A3" s="68" t="s">
        <v>13</v>
      </c>
      <c r="B3" s="68"/>
      <c r="C3" s="20"/>
      <c r="D3" s="68"/>
      <c r="E3" s="68"/>
    </row>
    <row r="4" spans="1:5">
      <c r="A4" s="11">
        <v>42278</v>
      </c>
      <c r="B4" s="68"/>
      <c r="C4" s="20"/>
      <c r="D4" s="68"/>
      <c r="E4" s="68"/>
    </row>
    <row r="5" spans="1:5">
      <c r="A5" s="65"/>
      <c r="B5" s="65"/>
      <c r="C5" s="21"/>
      <c r="D5" s="65"/>
      <c r="E5" s="65"/>
    </row>
    <row r="6" spans="1:5" ht="21">
      <c r="A6" s="54" t="s">
        <v>3</v>
      </c>
      <c r="B6" s="65"/>
      <c r="C6" s="21"/>
      <c r="D6" s="65"/>
      <c r="E6" s="65"/>
    </row>
    <row r="7" spans="1:5">
      <c r="A7" s="53" t="s">
        <v>4</v>
      </c>
      <c r="B7" s="53" t="s">
        <v>5</v>
      </c>
      <c r="C7" s="22" t="s">
        <v>6</v>
      </c>
      <c r="D7" s="53" t="s">
        <v>7</v>
      </c>
      <c r="E7" s="53" t="s">
        <v>8</v>
      </c>
    </row>
    <row r="8" spans="1:5">
      <c r="A8" s="10" t="s">
        <v>14</v>
      </c>
      <c r="B8" s="23">
        <v>1950</v>
      </c>
      <c r="C8" s="24"/>
      <c r="D8" s="23"/>
      <c r="E8" s="3" t="s">
        <v>134</v>
      </c>
    </row>
    <row r="9" spans="1:5">
      <c r="A9" s="12" t="s">
        <v>15</v>
      </c>
      <c r="B9" s="93">
        <v>5000</v>
      </c>
      <c r="C9" s="94"/>
      <c r="D9" s="95"/>
      <c r="E9" s="5"/>
    </row>
    <row r="10" spans="1:5">
      <c r="A10" s="4" t="s">
        <v>9</v>
      </c>
      <c r="B10" s="35">
        <f>SUM(B8:B9)</f>
        <v>6950</v>
      </c>
      <c r="C10" s="27">
        <v>0</v>
      </c>
      <c r="D10" s="26">
        <v>0</v>
      </c>
      <c r="E10" s="4"/>
    </row>
    <row r="11" spans="1:5">
      <c r="A11" s="55"/>
      <c r="B11" s="13"/>
      <c r="C11" s="28"/>
      <c r="D11" s="13"/>
      <c r="E11" s="55"/>
    </row>
    <row r="12" spans="1:5" ht="21">
      <c r="A12" s="8" t="s">
        <v>10</v>
      </c>
      <c r="B12" s="14"/>
      <c r="C12" s="29"/>
      <c r="D12" s="14"/>
      <c r="E12" s="5"/>
    </row>
    <row r="13" spans="1:5">
      <c r="A13" s="9" t="s">
        <v>4</v>
      </c>
      <c r="B13" s="15" t="s">
        <v>5</v>
      </c>
      <c r="C13" s="30" t="s">
        <v>6</v>
      </c>
      <c r="D13" s="15" t="s">
        <v>7</v>
      </c>
      <c r="E13" s="9" t="s">
        <v>8</v>
      </c>
    </row>
    <row r="14" spans="1:5">
      <c r="A14" s="5" t="s">
        <v>135</v>
      </c>
      <c r="B14" s="96">
        <v>700</v>
      </c>
      <c r="C14" s="24"/>
      <c r="D14" s="23"/>
      <c r="E14" s="74" t="s">
        <v>136</v>
      </c>
    </row>
    <row r="15" spans="1:5">
      <c r="A15" s="5" t="s">
        <v>137</v>
      </c>
      <c r="B15" s="96">
        <v>90</v>
      </c>
      <c r="C15" s="24"/>
      <c r="D15" s="23"/>
      <c r="E15" s="74" t="s">
        <v>138</v>
      </c>
    </row>
    <row r="16" spans="1:5">
      <c r="A16" s="3" t="s">
        <v>16</v>
      </c>
      <c r="B16" s="96">
        <v>500</v>
      </c>
      <c r="C16" s="24"/>
      <c r="D16" s="25"/>
      <c r="E16" s="73" t="s">
        <v>139</v>
      </c>
    </row>
    <row r="17" spans="1:5">
      <c r="A17" s="3" t="s">
        <v>17</v>
      </c>
      <c r="B17" s="96">
        <v>396</v>
      </c>
      <c r="C17" s="24"/>
      <c r="D17" s="23"/>
      <c r="E17" s="3" t="s">
        <v>140</v>
      </c>
    </row>
    <row r="18" spans="1:5">
      <c r="A18" s="97" t="s">
        <v>18</v>
      </c>
      <c r="B18" s="96">
        <v>1200</v>
      </c>
      <c r="C18" s="24"/>
      <c r="D18" s="23"/>
      <c r="E18" s="73" t="s">
        <v>141</v>
      </c>
    </row>
    <row r="19" spans="1:5">
      <c r="A19" s="10" t="s">
        <v>142</v>
      </c>
      <c r="B19" s="96">
        <v>300</v>
      </c>
      <c r="C19" s="24"/>
      <c r="D19" s="23"/>
      <c r="E19" s="73" t="s">
        <v>143</v>
      </c>
    </row>
    <row r="20" spans="1:5">
      <c r="A20" s="3" t="s">
        <v>19</v>
      </c>
      <c r="B20" s="98">
        <v>9000</v>
      </c>
      <c r="C20" s="24"/>
      <c r="D20" s="25"/>
      <c r="E20" s="73" t="s">
        <v>144</v>
      </c>
    </row>
    <row r="21" spans="1:5">
      <c r="A21" s="3"/>
      <c r="B21" s="96"/>
      <c r="C21" s="24"/>
      <c r="D21" s="25"/>
      <c r="E21" s="73"/>
    </row>
    <row r="22" spans="1:5">
      <c r="A22" s="74" t="s">
        <v>20</v>
      </c>
      <c r="B22" s="99">
        <v>1250</v>
      </c>
      <c r="C22" s="94"/>
      <c r="D22" s="93"/>
      <c r="E22" s="74" t="s">
        <v>241</v>
      </c>
    </row>
    <row r="23" spans="1:5">
      <c r="A23" s="73" t="s">
        <v>21</v>
      </c>
      <c r="B23" s="96">
        <v>500</v>
      </c>
      <c r="C23" s="31"/>
      <c r="D23" s="23"/>
      <c r="E23" s="73" t="s">
        <v>141</v>
      </c>
    </row>
    <row r="24" spans="1:5">
      <c r="A24" s="73" t="s">
        <v>22</v>
      </c>
      <c r="B24" s="96">
        <v>50</v>
      </c>
      <c r="C24" s="31"/>
      <c r="D24" s="23"/>
      <c r="E24" s="73" t="s">
        <v>141</v>
      </c>
    </row>
    <row r="25" spans="1:5">
      <c r="A25" s="74" t="s">
        <v>23</v>
      </c>
      <c r="B25" s="99">
        <v>2000</v>
      </c>
      <c r="C25" s="94"/>
      <c r="D25" s="93"/>
      <c r="E25" s="74" t="s">
        <v>5</v>
      </c>
    </row>
    <row r="26" spans="1:5">
      <c r="A26" s="73"/>
      <c r="B26" s="96"/>
      <c r="C26" s="24"/>
      <c r="D26" s="23"/>
      <c r="E26" s="73"/>
    </row>
    <row r="27" spans="1:5">
      <c r="A27" s="73"/>
      <c r="B27" s="96"/>
      <c r="C27" s="24"/>
      <c r="D27" s="23"/>
      <c r="E27" s="73"/>
    </row>
    <row r="28" spans="1:5">
      <c r="A28" s="18" t="s">
        <v>24</v>
      </c>
      <c r="B28" s="100"/>
      <c r="C28" s="32"/>
      <c r="D28" s="19"/>
      <c r="E28" s="18"/>
    </row>
    <row r="29" spans="1:5">
      <c r="A29" s="73" t="s">
        <v>25</v>
      </c>
      <c r="B29" s="96">
        <v>175</v>
      </c>
      <c r="C29" s="31"/>
      <c r="D29" s="23"/>
      <c r="E29" s="73" t="s">
        <v>145</v>
      </c>
    </row>
    <row r="30" spans="1:5">
      <c r="A30" s="74"/>
      <c r="B30" s="99"/>
      <c r="C30" s="94"/>
      <c r="D30" s="93"/>
      <c r="E30" s="74"/>
    </row>
    <row r="31" spans="1:5">
      <c r="A31" s="73" t="s">
        <v>26</v>
      </c>
      <c r="B31" s="96">
        <v>200</v>
      </c>
      <c r="C31" s="24"/>
      <c r="D31" s="23"/>
      <c r="E31" s="73" t="s">
        <v>141</v>
      </c>
    </row>
    <row r="32" spans="1:5">
      <c r="A32" s="12" t="s">
        <v>27</v>
      </c>
      <c r="B32" s="96">
        <v>400</v>
      </c>
      <c r="C32" s="33"/>
      <c r="D32" s="23"/>
      <c r="E32" s="5" t="s">
        <v>146</v>
      </c>
    </row>
    <row r="33" spans="1:5">
      <c r="A33" s="73" t="s">
        <v>28</v>
      </c>
      <c r="B33" s="101">
        <v>300</v>
      </c>
      <c r="C33" s="34"/>
      <c r="D33" s="73"/>
      <c r="E33" s="73" t="s">
        <v>147</v>
      </c>
    </row>
    <row r="34" spans="1:5">
      <c r="A34" s="73"/>
      <c r="B34" s="101"/>
      <c r="C34" s="34"/>
      <c r="D34" s="73"/>
      <c r="E34" s="73"/>
    </row>
    <row r="35" spans="1:5">
      <c r="A35" s="102" t="s">
        <v>148</v>
      </c>
      <c r="B35" s="99">
        <v>450</v>
      </c>
      <c r="C35" s="103"/>
      <c r="D35" s="74"/>
      <c r="E35" s="74" t="s">
        <v>149</v>
      </c>
    </row>
    <row r="36" spans="1:5">
      <c r="A36" s="73"/>
      <c r="B36" s="101"/>
      <c r="C36" s="34"/>
      <c r="D36" s="73"/>
      <c r="E36" s="73"/>
    </row>
    <row r="37" spans="1:5">
      <c r="A37" s="73"/>
      <c r="B37" s="101"/>
      <c r="C37" s="34"/>
      <c r="D37" s="73"/>
      <c r="E37" s="73"/>
    </row>
    <row r="38" spans="1:5">
      <c r="A38" s="18" t="s">
        <v>29</v>
      </c>
      <c r="B38" s="101"/>
      <c r="C38" s="34"/>
      <c r="D38" s="73"/>
      <c r="E38" s="73"/>
    </row>
    <row r="39" spans="1:5">
      <c r="A39" s="3" t="s">
        <v>30</v>
      </c>
      <c r="B39" s="101">
        <v>150</v>
      </c>
      <c r="C39" s="34"/>
      <c r="D39" s="73"/>
      <c r="E39" s="73" t="s">
        <v>141</v>
      </c>
    </row>
    <row r="40" spans="1:5">
      <c r="A40" s="3"/>
      <c r="B40" s="101"/>
      <c r="C40" s="34"/>
      <c r="D40" s="73"/>
      <c r="E40" s="73"/>
    </row>
    <row r="41" spans="1:5">
      <c r="A41" s="18" t="s">
        <v>31</v>
      </c>
      <c r="B41" s="101">
        <v>500</v>
      </c>
      <c r="C41" s="34"/>
      <c r="D41" s="73"/>
      <c r="E41" s="73" t="s">
        <v>150</v>
      </c>
    </row>
    <row r="42" spans="1:5">
      <c r="A42" s="3"/>
      <c r="B42" s="101"/>
      <c r="C42" s="34"/>
      <c r="D42" s="73"/>
      <c r="E42" s="73"/>
    </row>
    <row r="43" spans="1:5">
      <c r="A43" s="18" t="s">
        <v>287</v>
      </c>
      <c r="B43" s="101">
        <v>100</v>
      </c>
      <c r="C43" s="34"/>
      <c r="D43" s="73"/>
      <c r="E43" s="73"/>
    </row>
    <row r="44" spans="1:5">
      <c r="A44" s="3"/>
      <c r="B44" s="101"/>
      <c r="C44" s="34"/>
      <c r="D44" s="73"/>
      <c r="E44" s="73"/>
    </row>
    <row r="45" spans="1:5">
      <c r="A45" s="18" t="s">
        <v>59</v>
      </c>
      <c r="B45" s="87">
        <v>300</v>
      </c>
      <c r="C45" s="76"/>
      <c r="D45" s="76"/>
      <c r="E45" s="73" t="s">
        <v>151</v>
      </c>
    </row>
    <row r="46" spans="1:5">
      <c r="A46" s="3"/>
      <c r="B46" s="101"/>
      <c r="C46" s="34"/>
      <c r="D46" s="73"/>
      <c r="E46" s="73"/>
    </row>
    <row r="47" spans="1:5">
      <c r="A47" s="4" t="s">
        <v>11</v>
      </c>
      <c r="B47" s="104">
        <f>SUM(B14:B46)</f>
        <v>18561</v>
      </c>
      <c r="C47" s="27"/>
      <c r="D47" s="26">
        <v>0</v>
      </c>
      <c r="E47" s="4"/>
    </row>
    <row r="48" spans="1:5">
      <c r="A48" s="3"/>
      <c r="B48" s="16"/>
      <c r="C48" s="36"/>
      <c r="D48" s="16"/>
      <c r="E48" s="3"/>
    </row>
    <row r="49" spans="1:5">
      <c r="A49" s="6" t="s">
        <v>12</v>
      </c>
      <c r="B49" s="37">
        <v>-13692.21</v>
      </c>
      <c r="C49" s="38"/>
      <c r="D49" s="17"/>
      <c r="E49" s="7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workbookViewId="0">
      <selection activeCell="B18" sqref="B18"/>
    </sheetView>
  </sheetViews>
  <sheetFormatPr defaultColWidth="8.85546875" defaultRowHeight="15"/>
  <cols>
    <col min="1" max="1" width="37.28515625" customWidth="1"/>
    <col min="2" max="2" width="25.140625" customWidth="1"/>
    <col min="3" max="3" width="20" customWidth="1"/>
    <col min="4" max="4" width="16.42578125" customWidth="1"/>
    <col min="5" max="5" width="57.7109375" customWidth="1"/>
  </cols>
  <sheetData>
    <row r="1" spans="1:6" ht="26.25">
      <c r="A1" s="71" t="s">
        <v>0</v>
      </c>
      <c r="B1" s="68"/>
      <c r="C1" s="68"/>
      <c r="D1" s="68"/>
      <c r="E1" s="68"/>
      <c r="F1" s="65"/>
    </row>
    <row r="2" spans="1:6" ht="26.25">
      <c r="A2" s="72" t="s">
        <v>1</v>
      </c>
      <c r="B2" s="68"/>
      <c r="C2" s="68"/>
      <c r="D2" s="68"/>
      <c r="E2" s="68"/>
      <c r="F2" s="65"/>
    </row>
    <row r="3" spans="1:6">
      <c r="A3" s="68" t="s">
        <v>77</v>
      </c>
      <c r="B3" s="68"/>
      <c r="C3" s="68"/>
      <c r="D3" s="68"/>
      <c r="E3" s="68"/>
      <c r="F3" s="65"/>
    </row>
    <row r="4" spans="1:6">
      <c r="A4" s="68" t="s">
        <v>103</v>
      </c>
      <c r="B4" s="68"/>
      <c r="C4" s="68"/>
      <c r="D4" s="68"/>
      <c r="E4" s="68"/>
      <c r="F4" s="65"/>
    </row>
    <row r="5" spans="1:6">
      <c r="A5" s="65"/>
      <c r="B5" s="65"/>
      <c r="C5" s="65"/>
      <c r="D5" s="65"/>
      <c r="E5" s="65"/>
      <c r="F5" s="65"/>
    </row>
    <row r="6" spans="1:6" ht="21">
      <c r="A6" s="54" t="s">
        <v>3</v>
      </c>
      <c r="B6" s="65"/>
      <c r="C6" s="65"/>
      <c r="D6" s="65"/>
      <c r="E6" s="65"/>
      <c r="F6" s="65"/>
    </row>
    <row r="7" spans="1:6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</row>
    <row r="8" spans="1:6">
      <c r="A8" s="73"/>
      <c r="B8" s="84"/>
      <c r="C8" s="84"/>
      <c r="D8" s="84"/>
      <c r="E8" s="73"/>
      <c r="F8" s="65"/>
    </row>
    <row r="9" spans="1:6">
      <c r="A9" s="73"/>
      <c r="B9" s="84"/>
      <c r="C9" s="84"/>
      <c r="D9" s="84">
        <f t="shared" ref="D9:D11" si="0">C9-B9</f>
        <v>0</v>
      </c>
      <c r="E9" s="73"/>
      <c r="F9" s="65"/>
    </row>
    <row r="10" spans="1:6">
      <c r="A10" s="73"/>
      <c r="B10" s="84"/>
      <c r="C10" s="84"/>
      <c r="D10" s="84">
        <f t="shared" si="0"/>
        <v>0</v>
      </c>
      <c r="E10" s="73"/>
      <c r="F10" s="65"/>
    </row>
    <row r="11" spans="1:6">
      <c r="A11" s="73"/>
      <c r="B11" s="84"/>
      <c r="C11" s="84"/>
      <c r="D11" s="84">
        <f t="shared" si="0"/>
        <v>0</v>
      </c>
      <c r="E11" s="73"/>
      <c r="F11" s="65"/>
    </row>
    <row r="12" spans="1:6">
      <c r="A12" s="70" t="s">
        <v>9</v>
      </c>
      <c r="B12" s="83">
        <f>SUM(B8:B11)</f>
        <v>0</v>
      </c>
      <c r="C12" s="83">
        <f>SUM(C8:C11)</f>
        <v>0</v>
      </c>
      <c r="D12" s="83">
        <f>SUM(D8:D11)</f>
        <v>0</v>
      </c>
      <c r="E12" s="70"/>
      <c r="F12" s="65"/>
    </row>
    <row r="13" spans="1:6">
      <c r="A13" s="82"/>
      <c r="B13" s="82"/>
      <c r="C13" s="82"/>
      <c r="D13" s="82"/>
      <c r="E13" s="82"/>
      <c r="F13" s="65"/>
    </row>
    <row r="14" spans="1:6" ht="21">
      <c r="A14" s="67" t="s">
        <v>10</v>
      </c>
      <c r="B14" s="74"/>
      <c r="C14" s="74"/>
      <c r="D14" s="74"/>
      <c r="E14" s="74"/>
      <c r="F14" s="65"/>
    </row>
    <row r="15" spans="1:6">
      <c r="A15" s="66" t="s">
        <v>4</v>
      </c>
      <c r="B15" s="66" t="s">
        <v>5</v>
      </c>
      <c r="C15" s="66" t="s">
        <v>6</v>
      </c>
      <c r="D15" s="66" t="s">
        <v>7</v>
      </c>
      <c r="E15" s="66" t="s">
        <v>8</v>
      </c>
      <c r="F15" s="65"/>
    </row>
    <row r="16" spans="1:6">
      <c r="A16" s="73" t="s">
        <v>102</v>
      </c>
      <c r="B16" s="84">
        <v>650</v>
      </c>
      <c r="C16" s="84"/>
      <c r="D16" s="84"/>
      <c r="E16" s="73" t="s">
        <v>108</v>
      </c>
      <c r="F16" s="65"/>
    </row>
    <row r="17" spans="1:6">
      <c r="A17" s="73" t="s">
        <v>78</v>
      </c>
      <c r="B17" s="84">
        <v>19600</v>
      </c>
      <c r="C17" s="84"/>
      <c r="D17" s="84"/>
      <c r="E17" s="73"/>
      <c r="F17" s="65"/>
    </row>
    <row r="18" spans="1:6">
      <c r="A18" s="73" t="s">
        <v>79</v>
      </c>
      <c r="B18" s="84">
        <f>16.67*8+206.96*8</f>
        <v>1789.04</v>
      </c>
      <c r="C18" s="84"/>
      <c r="D18" s="84"/>
      <c r="E18" s="73" t="s">
        <v>107</v>
      </c>
      <c r="F18" s="65"/>
    </row>
    <row r="19" spans="1:6">
      <c r="A19" s="73" t="s">
        <v>80</v>
      </c>
      <c r="B19" s="84">
        <v>466</v>
      </c>
      <c r="C19" s="84"/>
      <c r="D19" s="84"/>
      <c r="E19" s="73" t="s">
        <v>81</v>
      </c>
      <c r="F19" s="65"/>
    </row>
    <row r="20" spans="1:6">
      <c r="A20" s="73" t="s">
        <v>82</v>
      </c>
      <c r="B20" s="84">
        <v>200</v>
      </c>
      <c r="C20" s="84"/>
      <c r="D20" s="84"/>
      <c r="E20" s="73"/>
      <c r="F20" s="65"/>
    </row>
    <row r="21" spans="1:6">
      <c r="A21" s="73" t="s">
        <v>83</v>
      </c>
      <c r="B21" s="84">
        <v>400</v>
      </c>
      <c r="C21" s="84"/>
      <c r="D21" s="84"/>
      <c r="E21" s="73"/>
      <c r="F21" s="65"/>
    </row>
    <row r="22" spans="1:6">
      <c r="A22" s="73" t="s">
        <v>84</v>
      </c>
      <c r="B22" s="84">
        <v>500</v>
      </c>
      <c r="C22" s="84"/>
      <c r="D22" s="84"/>
      <c r="E22" s="73" t="s">
        <v>85</v>
      </c>
      <c r="F22" s="65"/>
    </row>
    <row r="23" spans="1:6">
      <c r="A23" s="70" t="s">
        <v>11</v>
      </c>
      <c r="B23" s="83">
        <f>SUM(B16:B22)</f>
        <v>23605.040000000001</v>
      </c>
      <c r="C23" s="83">
        <f>SUM(C16:C21)</f>
        <v>0</v>
      </c>
      <c r="D23" s="83">
        <f>SUM(D16:D21)</f>
        <v>0</v>
      </c>
      <c r="E23" s="70"/>
      <c r="F23" s="65"/>
    </row>
    <row r="24" spans="1:6">
      <c r="A24" s="73"/>
      <c r="B24" s="73"/>
      <c r="C24" s="73"/>
      <c r="D24" s="73"/>
      <c r="E24" s="73"/>
      <c r="F24" s="65"/>
    </row>
    <row r="25" spans="1:6" ht="21">
      <c r="A25" s="75" t="s">
        <v>12</v>
      </c>
      <c r="B25" s="81">
        <f>B12-B23</f>
        <v>-23605.040000000001</v>
      </c>
      <c r="C25" s="81">
        <f>C12-C23</f>
        <v>0</v>
      </c>
      <c r="D25" s="69"/>
      <c r="E25" s="69"/>
      <c r="F25" s="65"/>
    </row>
    <row r="26" spans="1:6">
      <c r="A26" s="65"/>
      <c r="B26" s="65"/>
      <c r="C26" s="65"/>
      <c r="D26" s="65"/>
      <c r="E26" s="65"/>
      <c r="F26" s="65"/>
    </row>
    <row r="27" spans="1:6">
      <c r="A27" s="65"/>
      <c r="B27" s="88"/>
      <c r="C27" s="65"/>
      <c r="D27" s="65"/>
      <c r="E27" s="65"/>
      <c r="F27" s="65"/>
    </row>
    <row r="28" spans="1:6">
      <c r="F28" s="6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21" sqref="H21"/>
    </sheetView>
  </sheetViews>
  <sheetFormatPr defaultColWidth="8.85546875" defaultRowHeight="15"/>
  <cols>
    <col min="1" max="1" width="33.42578125" customWidth="1"/>
    <col min="2" max="2" width="17.85546875" customWidth="1"/>
    <col min="3" max="3" width="13.42578125" customWidth="1"/>
    <col min="4" max="4" width="18.7109375" customWidth="1"/>
    <col min="5" max="5" width="34.5703125" customWidth="1"/>
  </cols>
  <sheetData>
    <row r="1" spans="1:6" ht="26.25">
      <c r="A1" s="72" t="s">
        <v>1</v>
      </c>
      <c r="B1" s="2"/>
      <c r="C1" s="2"/>
      <c r="D1" s="2"/>
      <c r="E1" s="2"/>
      <c r="F1" s="1"/>
    </row>
    <row r="2" spans="1:6">
      <c r="A2" s="2" t="s">
        <v>32</v>
      </c>
      <c r="B2" s="2"/>
      <c r="C2" s="2"/>
      <c r="D2" s="2"/>
      <c r="E2" s="2"/>
      <c r="F2" s="1"/>
    </row>
    <row r="3" spans="1:6">
      <c r="A3" s="39">
        <v>42278</v>
      </c>
      <c r="B3" s="2"/>
      <c r="C3" s="2"/>
      <c r="D3" s="2"/>
      <c r="E3" s="2"/>
      <c r="F3" s="1"/>
    </row>
    <row r="4" spans="1:6">
      <c r="A4" s="1"/>
      <c r="B4" s="1"/>
      <c r="C4" s="1"/>
      <c r="D4" s="1"/>
      <c r="E4" s="1"/>
      <c r="F4" s="1"/>
    </row>
    <row r="5" spans="1:6" ht="21">
      <c r="A5" s="54" t="s">
        <v>3</v>
      </c>
      <c r="B5" s="1"/>
      <c r="C5" s="1"/>
      <c r="D5" s="1"/>
      <c r="E5" s="1"/>
      <c r="F5" s="1"/>
    </row>
    <row r="6" spans="1:6">
      <c r="A6" s="53" t="s">
        <v>4</v>
      </c>
      <c r="B6" s="53" t="s">
        <v>5</v>
      </c>
      <c r="C6" s="53" t="s">
        <v>6</v>
      </c>
      <c r="D6" s="53" t="s">
        <v>7</v>
      </c>
      <c r="E6" s="53" t="s">
        <v>8</v>
      </c>
      <c r="F6" s="1"/>
    </row>
    <row r="7" spans="1:6">
      <c r="A7" s="12" t="s">
        <v>201</v>
      </c>
      <c r="B7" s="111">
        <v>500</v>
      </c>
      <c r="C7" s="46"/>
      <c r="D7" s="46"/>
      <c r="E7" s="46"/>
      <c r="F7" s="1"/>
    </row>
    <row r="8" spans="1:6">
      <c r="A8" s="40" t="s">
        <v>9</v>
      </c>
      <c r="B8" s="41"/>
      <c r="C8" s="41">
        <v>0</v>
      </c>
      <c r="D8" s="41">
        <v>0</v>
      </c>
      <c r="E8" s="42"/>
      <c r="F8" s="1"/>
    </row>
    <row r="9" spans="1:6">
      <c r="A9" s="43"/>
      <c r="B9" s="43"/>
      <c r="C9" s="55"/>
      <c r="D9" s="43"/>
      <c r="E9" s="42"/>
      <c r="F9" s="1"/>
    </row>
    <row r="10" spans="1:6">
      <c r="A10" s="43"/>
      <c r="B10" s="43"/>
      <c r="C10" s="44"/>
      <c r="D10" s="43"/>
      <c r="E10" s="42"/>
      <c r="F10" s="1"/>
    </row>
    <row r="11" spans="1:6" ht="21">
      <c r="A11" s="67" t="s">
        <v>10</v>
      </c>
      <c r="B11" s="66" t="s">
        <v>5</v>
      </c>
      <c r="C11" s="66" t="s">
        <v>6</v>
      </c>
      <c r="D11" s="66" t="s">
        <v>7</v>
      </c>
      <c r="E11" s="44"/>
      <c r="F11" s="1"/>
    </row>
    <row r="12" spans="1:6">
      <c r="A12" s="66" t="s">
        <v>4</v>
      </c>
      <c r="B12" s="66"/>
      <c r="C12" s="66"/>
      <c r="D12" s="66"/>
      <c r="E12" s="55"/>
      <c r="F12" s="1"/>
    </row>
    <row r="13" spans="1:6">
      <c r="A13" s="42" t="s">
        <v>33</v>
      </c>
      <c r="B13" s="45">
        <v>2800</v>
      </c>
      <c r="C13" s="45"/>
      <c r="D13" s="45"/>
      <c r="E13" s="46"/>
      <c r="F13" s="1"/>
    </row>
    <row r="14" spans="1:6">
      <c r="A14" s="42" t="s">
        <v>202</v>
      </c>
      <c r="B14" s="45">
        <v>5000</v>
      </c>
      <c r="C14" s="45"/>
      <c r="D14" s="45"/>
      <c r="E14" s="47"/>
      <c r="F14" s="1"/>
    </row>
    <row r="15" spans="1:6">
      <c r="A15" s="42" t="s">
        <v>34</v>
      </c>
      <c r="B15" s="45">
        <v>500</v>
      </c>
      <c r="C15" s="45"/>
      <c r="D15" s="45"/>
      <c r="E15" s="47"/>
      <c r="F15" s="1"/>
    </row>
    <row r="16" spans="1:6">
      <c r="A16" s="42" t="s">
        <v>203</v>
      </c>
      <c r="B16" s="45">
        <v>700</v>
      </c>
      <c r="C16" s="45"/>
      <c r="D16" s="45"/>
      <c r="E16" s="47"/>
      <c r="F16" s="1"/>
    </row>
    <row r="17" spans="1:6">
      <c r="A17" s="42"/>
      <c r="B17" s="45"/>
      <c r="C17" s="45"/>
      <c r="D17" s="45"/>
      <c r="E17" s="42"/>
      <c r="F17" s="1"/>
    </row>
    <row r="18" spans="1:6">
      <c r="A18" s="42" t="s">
        <v>35</v>
      </c>
      <c r="B18" s="45">
        <v>750</v>
      </c>
      <c r="C18" s="45"/>
      <c r="D18" s="45"/>
      <c r="E18" s="42"/>
      <c r="F18" s="1"/>
    </row>
    <row r="19" spans="1:6">
      <c r="A19" s="42" t="s">
        <v>36</v>
      </c>
      <c r="B19" s="45">
        <v>500</v>
      </c>
      <c r="C19" s="45"/>
      <c r="D19" s="45"/>
      <c r="E19" s="48"/>
      <c r="F19" s="1"/>
    </row>
    <row r="20" spans="1:6">
      <c r="A20" s="42" t="s">
        <v>37</v>
      </c>
      <c r="B20" s="45">
        <v>300</v>
      </c>
      <c r="C20" s="45"/>
      <c r="D20" s="45"/>
      <c r="E20" s="42"/>
      <c r="F20" s="1"/>
    </row>
    <row r="21" spans="1:6">
      <c r="A21" s="42" t="s">
        <v>38</v>
      </c>
      <c r="B21" s="45">
        <v>100</v>
      </c>
      <c r="C21" s="45"/>
      <c r="D21" s="45"/>
      <c r="E21" s="42"/>
      <c r="F21" s="1"/>
    </row>
    <row r="22" spans="1:6" s="65" customFormat="1">
      <c r="A22" s="42" t="s">
        <v>39</v>
      </c>
      <c r="B22" s="45">
        <v>300</v>
      </c>
      <c r="C22" s="45"/>
      <c r="D22" s="45"/>
      <c r="E22" s="48"/>
      <c r="F22" s="1"/>
    </row>
    <row r="23" spans="1:6">
      <c r="A23" s="42" t="s">
        <v>40</v>
      </c>
      <c r="B23" s="45">
        <v>150</v>
      </c>
      <c r="C23" s="45"/>
      <c r="D23" s="45"/>
      <c r="E23" s="48"/>
      <c r="F23" s="1"/>
    </row>
    <row r="24" spans="1:6">
      <c r="A24" s="42" t="s">
        <v>100</v>
      </c>
      <c r="B24" s="45">
        <v>400</v>
      </c>
      <c r="C24" s="45"/>
      <c r="D24" s="45"/>
      <c r="E24" s="42"/>
      <c r="F24" s="1"/>
    </row>
    <row r="25" spans="1:6">
      <c r="A25" s="40" t="s">
        <v>11</v>
      </c>
      <c r="B25" s="49">
        <f>SUM(B13:B24)</f>
        <v>11500</v>
      </c>
      <c r="C25" s="41">
        <f>SUM(C13:C22)</f>
        <v>0</v>
      </c>
      <c r="D25" s="49">
        <f>SUM(D13:D23)</f>
        <v>0</v>
      </c>
      <c r="E25" s="42"/>
      <c r="F25" s="1"/>
    </row>
    <row r="26" spans="1:6">
      <c r="A26" s="42"/>
      <c r="B26" s="42"/>
      <c r="C26" s="42"/>
      <c r="D26" s="42"/>
      <c r="E26" s="42"/>
      <c r="F26" s="1"/>
    </row>
    <row r="27" spans="1:6" ht="21">
      <c r="A27" s="75" t="s">
        <v>12</v>
      </c>
      <c r="B27" s="50">
        <f>B9-B25</f>
        <v>-11500</v>
      </c>
      <c r="C27" s="50">
        <f>C8-C25</f>
        <v>0</v>
      </c>
      <c r="D27" s="51"/>
      <c r="E27" s="42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F29" s="1"/>
    </row>
    <row r="30" spans="1:6">
      <c r="A30" s="1"/>
      <c r="B30" s="1"/>
      <c r="C30" s="1"/>
      <c r="D30" s="1"/>
      <c r="F30" s="1"/>
    </row>
    <row r="31" spans="1:6">
      <c r="A31" s="1"/>
      <c r="B31" s="1"/>
      <c r="C31" s="1"/>
      <c r="D31" s="1"/>
      <c r="F31" s="1"/>
    </row>
    <row r="32" spans="1:6">
      <c r="A32" s="1"/>
      <c r="B32" s="1"/>
      <c r="C32" s="1"/>
      <c r="D32" s="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4" workbookViewId="0">
      <selection activeCell="E35" sqref="E35"/>
    </sheetView>
  </sheetViews>
  <sheetFormatPr defaultColWidth="8.85546875" defaultRowHeight="15"/>
  <cols>
    <col min="1" max="1" width="53" customWidth="1"/>
    <col min="2" max="2" width="16.7109375" customWidth="1"/>
    <col min="3" max="3" width="14.28515625" customWidth="1"/>
    <col min="4" max="4" width="17.28515625" customWidth="1"/>
    <col min="5" max="5" width="69.425781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204</v>
      </c>
      <c r="B3" s="68"/>
      <c r="C3" s="68"/>
      <c r="D3" s="68"/>
      <c r="E3" s="68"/>
    </row>
    <row r="4" spans="1:5">
      <c r="A4" s="57">
        <v>41579</v>
      </c>
      <c r="B4" s="68"/>
      <c r="C4" s="68"/>
      <c r="D4" s="68"/>
      <c r="E4" s="68"/>
    </row>
    <row r="5" spans="1:5">
      <c r="A5" s="65"/>
      <c r="B5" s="65"/>
      <c r="C5" s="65"/>
      <c r="D5" s="65"/>
      <c r="E5" s="65"/>
    </row>
    <row r="6" spans="1:5" ht="21">
      <c r="A6" s="54" t="s">
        <v>3</v>
      </c>
      <c r="B6" s="65"/>
      <c r="C6" s="65"/>
      <c r="D6" s="65"/>
      <c r="E6" s="65"/>
    </row>
    <row r="7" spans="1:5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</row>
    <row r="8" spans="1:5">
      <c r="A8" s="73" t="s">
        <v>41</v>
      </c>
      <c r="B8" s="76">
        <v>500</v>
      </c>
      <c r="C8" s="76"/>
      <c r="D8" s="76"/>
      <c r="E8" s="73"/>
    </row>
    <row r="9" spans="1:5">
      <c r="A9" s="73"/>
      <c r="B9" s="76"/>
      <c r="C9" s="76"/>
      <c r="D9" s="76"/>
      <c r="E9" s="73"/>
    </row>
    <row r="10" spans="1:5">
      <c r="A10" s="73"/>
      <c r="B10" s="76"/>
      <c r="C10" s="76"/>
      <c r="D10" s="76"/>
      <c r="E10" s="73"/>
    </row>
    <row r="11" spans="1:5">
      <c r="A11" s="73"/>
      <c r="B11" s="76"/>
      <c r="C11" s="76"/>
      <c r="D11" s="76"/>
      <c r="E11" s="73"/>
    </row>
    <row r="12" spans="1:5">
      <c r="A12" s="73"/>
      <c r="B12" s="76"/>
      <c r="C12" s="76"/>
      <c r="D12" s="76"/>
      <c r="E12" s="73"/>
    </row>
    <row r="13" spans="1:5">
      <c r="A13" s="73"/>
      <c r="B13" s="76"/>
      <c r="C13" s="76"/>
      <c r="D13" s="76"/>
      <c r="E13" s="73"/>
    </row>
    <row r="14" spans="1:5">
      <c r="A14" s="73"/>
      <c r="B14" s="76"/>
      <c r="C14" s="76"/>
      <c r="D14" s="76"/>
      <c r="E14" s="73"/>
    </row>
    <row r="15" spans="1:5">
      <c r="A15" s="73"/>
      <c r="B15" s="76"/>
      <c r="C15" s="76"/>
      <c r="D15" s="76"/>
      <c r="E15" s="73"/>
    </row>
    <row r="16" spans="1:5">
      <c r="A16" s="70" t="s">
        <v>9</v>
      </c>
      <c r="B16" s="77">
        <f>SUM(B8:B15)</f>
        <v>500</v>
      </c>
      <c r="C16" s="77">
        <f>SUM(C8:C15)</f>
        <v>0</v>
      </c>
      <c r="D16" s="77">
        <f>SUM(D8:D15)</f>
        <v>0</v>
      </c>
      <c r="E16" s="70"/>
    </row>
    <row r="17" spans="1:6">
      <c r="A17" s="55"/>
      <c r="B17" s="55"/>
      <c r="C17" s="55"/>
      <c r="D17" s="55"/>
      <c r="E17" s="55"/>
      <c r="F17" s="52"/>
    </row>
    <row r="18" spans="1:6" ht="21">
      <c r="A18" s="67" t="s">
        <v>10</v>
      </c>
      <c r="B18" s="74"/>
      <c r="C18" s="74"/>
      <c r="D18" s="74"/>
      <c r="E18" s="74"/>
      <c r="F18" s="52"/>
    </row>
    <row r="19" spans="1:6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52"/>
    </row>
    <row r="20" spans="1:6" ht="15.75">
      <c r="A20" s="62" t="s">
        <v>42</v>
      </c>
      <c r="B20" s="76"/>
      <c r="C20" s="76"/>
      <c r="D20" s="76"/>
      <c r="E20" s="73"/>
      <c r="F20" s="52"/>
    </row>
    <row r="21" spans="1:6">
      <c r="A21" s="5" t="s">
        <v>205</v>
      </c>
      <c r="B21" s="76">
        <v>250</v>
      </c>
      <c r="C21" s="76"/>
      <c r="D21" s="76"/>
      <c r="E21" s="73"/>
      <c r="F21" s="52"/>
    </row>
    <row r="22" spans="1:6">
      <c r="A22" s="73" t="s">
        <v>43</v>
      </c>
      <c r="B22" s="76">
        <v>300</v>
      </c>
      <c r="C22" s="76"/>
      <c r="D22" s="76"/>
      <c r="E22" s="73" t="s">
        <v>206</v>
      </c>
      <c r="F22" s="52"/>
    </row>
    <row r="23" spans="1:6">
      <c r="A23" s="73" t="s">
        <v>44</v>
      </c>
      <c r="B23" s="76">
        <v>60</v>
      </c>
      <c r="C23" s="76"/>
      <c r="D23" s="76"/>
      <c r="E23" s="73" t="s">
        <v>45</v>
      </c>
      <c r="F23" s="52"/>
    </row>
    <row r="24" spans="1:6">
      <c r="A24" s="73" t="s">
        <v>207</v>
      </c>
      <c r="B24" s="76">
        <v>100</v>
      </c>
      <c r="C24" s="76"/>
      <c r="D24" s="76"/>
      <c r="E24" s="73" t="s">
        <v>46</v>
      </c>
      <c r="F24" s="52"/>
    </row>
    <row r="25" spans="1:6">
      <c r="A25" s="73" t="s">
        <v>47</v>
      </c>
      <c r="B25" s="76">
        <v>1500</v>
      </c>
      <c r="C25" s="76"/>
      <c r="D25" s="76"/>
      <c r="E25" s="73" t="s">
        <v>208</v>
      </c>
      <c r="F25" s="52"/>
    </row>
    <row r="26" spans="1:6">
      <c r="A26" s="73" t="s">
        <v>48</v>
      </c>
      <c r="B26" s="76">
        <v>2000</v>
      </c>
      <c r="C26" s="76"/>
      <c r="D26" s="76"/>
      <c r="E26" s="73" t="s">
        <v>209</v>
      </c>
      <c r="F26" s="58"/>
    </row>
    <row r="27" spans="1:6">
      <c r="A27" s="59" t="s">
        <v>49</v>
      </c>
      <c r="B27" s="60">
        <v>151</v>
      </c>
      <c r="C27" s="60"/>
      <c r="D27" s="76"/>
      <c r="E27" s="64" t="s">
        <v>50</v>
      </c>
      <c r="F27" s="56"/>
    </row>
    <row r="28" spans="1:6" ht="15.75">
      <c r="A28" s="61" t="s">
        <v>51</v>
      </c>
      <c r="B28" s="76"/>
      <c r="C28" s="76"/>
      <c r="D28" s="76"/>
      <c r="E28" s="73"/>
      <c r="F28" s="52"/>
    </row>
    <row r="29" spans="1:6">
      <c r="A29" s="73" t="s">
        <v>52</v>
      </c>
      <c r="B29" s="76">
        <v>600</v>
      </c>
      <c r="C29" s="76"/>
      <c r="D29" s="76"/>
      <c r="E29" s="73" t="s">
        <v>210</v>
      </c>
      <c r="F29" s="52"/>
    </row>
    <row r="30" spans="1:6">
      <c r="A30" s="73" t="s">
        <v>53</v>
      </c>
      <c r="B30" s="76">
        <v>1000</v>
      </c>
      <c r="C30" s="76"/>
      <c r="D30" s="76"/>
      <c r="E30" s="73"/>
      <c r="F30" s="56"/>
    </row>
    <row r="31" spans="1:6">
      <c r="A31" s="73" t="s">
        <v>211</v>
      </c>
      <c r="B31" s="76">
        <v>100</v>
      </c>
      <c r="C31" s="76"/>
      <c r="D31" s="76"/>
      <c r="E31" s="73"/>
      <c r="F31" s="56"/>
    </row>
    <row r="32" spans="1:6">
      <c r="A32" s="73" t="s">
        <v>54</v>
      </c>
      <c r="B32" s="76">
        <v>5000</v>
      </c>
      <c r="C32" s="76"/>
      <c r="D32" s="76"/>
      <c r="E32" s="73" t="s">
        <v>58</v>
      </c>
      <c r="F32" s="63"/>
    </row>
    <row r="33" spans="1:6" ht="15.75">
      <c r="A33" s="61" t="s">
        <v>55</v>
      </c>
      <c r="B33" s="76"/>
      <c r="C33" s="76"/>
      <c r="D33" s="76"/>
      <c r="E33" s="73"/>
      <c r="F33" s="63"/>
    </row>
    <row r="34" spans="1:6">
      <c r="A34" s="73" t="s">
        <v>56</v>
      </c>
      <c r="B34" s="76">
        <v>1000</v>
      </c>
      <c r="C34" s="76"/>
      <c r="D34" s="76"/>
      <c r="E34" s="73" t="s">
        <v>286</v>
      </c>
      <c r="F34" s="63"/>
    </row>
    <row r="35" spans="1:6">
      <c r="A35" s="73" t="s">
        <v>57</v>
      </c>
      <c r="B35" s="76">
        <v>200</v>
      </c>
      <c r="C35" s="76"/>
      <c r="D35" s="76"/>
      <c r="E35" s="73" t="s">
        <v>212</v>
      </c>
      <c r="F35" s="63"/>
    </row>
    <row r="36" spans="1:6">
      <c r="A36" s="73"/>
      <c r="B36" s="76"/>
      <c r="C36" s="76"/>
      <c r="D36" s="76"/>
      <c r="E36" s="73"/>
      <c r="F36" s="52"/>
    </row>
    <row r="37" spans="1:6">
      <c r="A37" s="70" t="s">
        <v>11</v>
      </c>
      <c r="B37" s="77">
        <f>SUM(B20:B36)</f>
        <v>12261</v>
      </c>
      <c r="C37" s="77">
        <f>SUM(C20:C36)</f>
        <v>0</v>
      </c>
      <c r="D37" s="77">
        <f>SUM(D20:D36)</f>
        <v>0</v>
      </c>
      <c r="E37" s="70"/>
      <c r="F37" s="52"/>
    </row>
    <row r="38" spans="1:6">
      <c r="A38" s="73"/>
      <c r="B38" s="73"/>
      <c r="C38" s="73"/>
      <c r="D38" s="73"/>
      <c r="E38" s="73"/>
      <c r="F38" s="52"/>
    </row>
    <row r="39" spans="1:6" ht="21">
      <c r="A39" s="75" t="s">
        <v>12</v>
      </c>
      <c r="B39" s="78">
        <f>B37-B16</f>
        <v>11761</v>
      </c>
      <c r="C39" s="78">
        <f>C16-C37</f>
        <v>0</v>
      </c>
      <c r="D39" s="69"/>
      <c r="E39" s="69"/>
      <c r="F39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2" sqref="B12"/>
    </sheetView>
  </sheetViews>
  <sheetFormatPr defaultColWidth="8.85546875" defaultRowHeight="15"/>
  <cols>
    <col min="1" max="1" width="48.7109375" customWidth="1"/>
    <col min="2" max="2" width="21" customWidth="1"/>
    <col min="3" max="3" width="14.28515625" customWidth="1"/>
    <col min="4" max="4" width="25" customWidth="1"/>
    <col min="5" max="5" width="48.425781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70</v>
      </c>
      <c r="B3" s="68"/>
      <c r="C3" s="68"/>
      <c r="D3" s="68"/>
      <c r="E3" s="68"/>
    </row>
    <row r="4" spans="1:5">
      <c r="A4" s="57">
        <v>42278</v>
      </c>
      <c r="B4" s="68"/>
      <c r="C4" s="68"/>
      <c r="D4" s="68"/>
      <c r="E4" s="68"/>
    </row>
    <row r="6" spans="1:5" ht="21">
      <c r="A6" s="79" t="s">
        <v>3</v>
      </c>
      <c r="B6" s="65"/>
      <c r="C6" s="65"/>
      <c r="D6" s="65"/>
      <c r="E6" s="65"/>
    </row>
    <row r="7" spans="1:5">
      <c r="A7" s="80" t="s">
        <v>4</v>
      </c>
      <c r="B7" s="80" t="s">
        <v>5</v>
      </c>
      <c r="C7" s="80" t="s">
        <v>6</v>
      </c>
      <c r="D7" s="80" t="s">
        <v>7</v>
      </c>
      <c r="E7" s="80" t="s">
        <v>8</v>
      </c>
    </row>
    <row r="8" spans="1:5">
      <c r="A8" s="73" t="s">
        <v>60</v>
      </c>
      <c r="B8" s="76">
        <v>20000</v>
      </c>
      <c r="C8" s="76"/>
      <c r="D8" s="76"/>
      <c r="E8" s="73" t="s">
        <v>288</v>
      </c>
    </row>
    <row r="9" spans="1:5">
      <c r="A9" s="73" t="s">
        <v>289</v>
      </c>
      <c r="B9" s="76">
        <v>2500</v>
      </c>
      <c r="C9" s="76"/>
      <c r="D9" s="76"/>
      <c r="E9" s="73"/>
    </row>
    <row r="10" spans="1:5">
      <c r="A10" s="73" t="s">
        <v>61</v>
      </c>
      <c r="B10" s="76">
        <v>2200</v>
      </c>
      <c r="C10" s="76"/>
      <c r="D10" s="76"/>
      <c r="E10" s="73"/>
    </row>
    <row r="11" spans="1:5">
      <c r="A11" s="73" t="s">
        <v>62</v>
      </c>
      <c r="B11" s="76">
        <v>1800</v>
      </c>
      <c r="C11" s="76"/>
      <c r="D11" s="76"/>
      <c r="E11" s="73"/>
    </row>
    <row r="12" spans="1:5">
      <c r="A12" s="70" t="s">
        <v>9</v>
      </c>
      <c r="B12" s="77">
        <f>SUM(B8:B11)</f>
        <v>26500</v>
      </c>
      <c r="C12" s="77">
        <v>0</v>
      </c>
      <c r="D12" s="77"/>
      <c r="E12" s="112"/>
    </row>
    <row r="14" spans="1:5" ht="21">
      <c r="A14" s="67" t="s">
        <v>10</v>
      </c>
      <c r="B14" s="74"/>
      <c r="C14" s="74"/>
      <c r="D14" s="74"/>
      <c r="E14" s="74"/>
    </row>
    <row r="15" spans="1:5">
      <c r="A15" s="66" t="s">
        <v>4</v>
      </c>
      <c r="B15" s="66" t="s">
        <v>5</v>
      </c>
      <c r="C15" s="66" t="s">
        <v>6</v>
      </c>
      <c r="D15" s="66" t="s">
        <v>7</v>
      </c>
      <c r="E15" s="66" t="s">
        <v>8</v>
      </c>
    </row>
    <row r="16" spans="1:5">
      <c r="A16" s="73" t="s">
        <v>63</v>
      </c>
      <c r="B16" s="76">
        <v>2110</v>
      </c>
      <c r="C16" s="76"/>
      <c r="D16" s="76"/>
      <c r="E16" s="73" t="s">
        <v>64</v>
      </c>
    </row>
    <row r="17" spans="1:5">
      <c r="A17" s="73" t="s">
        <v>65</v>
      </c>
      <c r="B17" s="76">
        <v>3000</v>
      </c>
      <c r="C17" s="76"/>
      <c r="D17" s="76"/>
      <c r="E17" s="73" t="s">
        <v>66</v>
      </c>
    </row>
    <row r="18" spans="1:5">
      <c r="A18" s="73" t="s">
        <v>67</v>
      </c>
      <c r="B18" s="76">
        <v>0</v>
      </c>
      <c r="C18" s="76"/>
      <c r="D18" s="76"/>
      <c r="E18" s="73" t="s">
        <v>68</v>
      </c>
    </row>
    <row r="19" spans="1:5">
      <c r="A19" s="73" t="s">
        <v>69</v>
      </c>
      <c r="B19" s="76">
        <v>700</v>
      </c>
      <c r="C19" s="76"/>
      <c r="D19" s="76"/>
      <c r="E19" s="73" t="s">
        <v>213</v>
      </c>
    </row>
    <row r="20" spans="1:5">
      <c r="A20" s="73"/>
      <c r="B20" s="76"/>
      <c r="C20" s="76"/>
      <c r="D20" s="76"/>
      <c r="E20" s="73"/>
    </row>
    <row r="21" spans="1:5">
      <c r="A21" s="73"/>
      <c r="B21" s="76"/>
      <c r="C21" s="76"/>
      <c r="D21" s="76"/>
      <c r="E21" s="73"/>
    </row>
    <row r="22" spans="1:5">
      <c r="A22" s="73"/>
      <c r="B22" s="76"/>
      <c r="C22" s="76"/>
      <c r="D22" s="76"/>
      <c r="E22" s="73"/>
    </row>
    <row r="23" spans="1:5">
      <c r="A23" s="70" t="s">
        <v>11</v>
      </c>
      <c r="B23" s="77">
        <f>SUM(B16:B22)</f>
        <v>5810</v>
      </c>
      <c r="C23" s="77">
        <v>0</v>
      </c>
      <c r="D23" s="77"/>
      <c r="E23" s="70"/>
    </row>
    <row r="24" spans="1:5">
      <c r="A24" s="73"/>
      <c r="B24" s="73"/>
      <c r="C24" s="73"/>
      <c r="D24" s="73"/>
      <c r="E24" s="73"/>
    </row>
    <row r="25" spans="1:5" ht="21">
      <c r="A25" s="75" t="s">
        <v>12</v>
      </c>
      <c r="B25" s="78">
        <f>B12-B23</f>
        <v>20690</v>
      </c>
      <c r="C25" s="78">
        <v>0</v>
      </c>
      <c r="D25" s="69"/>
      <c r="E25" s="6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workbookViewId="0">
      <selection activeCell="A36" sqref="A36"/>
    </sheetView>
  </sheetViews>
  <sheetFormatPr defaultColWidth="8.85546875" defaultRowHeight="15"/>
  <cols>
    <col min="1" max="1" width="44.42578125" customWidth="1"/>
    <col min="2" max="2" width="16.28515625" customWidth="1"/>
    <col min="3" max="3" width="16.42578125" customWidth="1"/>
    <col min="4" max="4" width="14.140625" customWidth="1"/>
    <col min="5" max="5" width="98.1406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229</v>
      </c>
      <c r="B3" s="68"/>
      <c r="C3" s="68"/>
      <c r="D3" s="68"/>
      <c r="E3" s="68"/>
    </row>
    <row r="4" spans="1:5">
      <c r="A4" s="57">
        <v>42278</v>
      </c>
      <c r="B4" s="68"/>
      <c r="C4" s="68"/>
      <c r="D4" s="68"/>
      <c r="E4" s="68"/>
    </row>
    <row r="5" spans="1:5">
      <c r="A5" s="65"/>
      <c r="B5" s="65"/>
      <c r="C5" s="65"/>
      <c r="D5" s="65"/>
      <c r="E5" s="65"/>
    </row>
    <row r="6" spans="1:5" ht="21">
      <c r="A6" s="54" t="s">
        <v>3</v>
      </c>
      <c r="B6" s="65"/>
      <c r="C6" s="65"/>
      <c r="D6" s="65"/>
      <c r="E6" s="65"/>
    </row>
    <row r="7" spans="1:5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</row>
    <row r="8" spans="1:5">
      <c r="A8" s="73"/>
      <c r="B8" s="84"/>
      <c r="C8" s="84"/>
      <c r="D8" s="84">
        <f>C8-B8</f>
        <v>0</v>
      </c>
      <c r="E8" s="73"/>
    </row>
    <row r="9" spans="1:5">
      <c r="A9" s="73"/>
      <c r="B9" s="84"/>
      <c r="C9" s="84"/>
      <c r="D9" s="84">
        <f t="shared" ref="D9:D15" si="0">C9-B9</f>
        <v>0</v>
      </c>
      <c r="E9" s="73"/>
    </row>
    <row r="10" spans="1:5">
      <c r="A10" s="73"/>
      <c r="B10" s="84"/>
      <c r="C10" s="84"/>
      <c r="D10" s="84">
        <f t="shared" si="0"/>
        <v>0</v>
      </c>
      <c r="E10" s="73"/>
    </row>
    <row r="11" spans="1:5">
      <c r="A11" s="73"/>
      <c r="B11" s="84"/>
      <c r="C11" s="84"/>
      <c r="D11" s="84">
        <f t="shared" si="0"/>
        <v>0</v>
      </c>
      <c r="E11" s="73"/>
    </row>
    <row r="12" spans="1:5">
      <c r="A12" s="73"/>
      <c r="B12" s="84"/>
      <c r="C12" s="84"/>
      <c r="D12" s="84">
        <f t="shared" si="0"/>
        <v>0</v>
      </c>
      <c r="E12" s="73"/>
    </row>
    <row r="13" spans="1:5">
      <c r="A13" s="73"/>
      <c r="B13" s="84"/>
      <c r="C13" s="84"/>
      <c r="D13" s="84">
        <f t="shared" si="0"/>
        <v>0</v>
      </c>
      <c r="E13" s="73"/>
    </row>
    <row r="14" spans="1:5">
      <c r="A14" s="73"/>
      <c r="B14" s="84"/>
      <c r="C14" s="84"/>
      <c r="D14" s="84">
        <f t="shared" si="0"/>
        <v>0</v>
      </c>
      <c r="E14" s="73"/>
    </row>
    <row r="15" spans="1:5">
      <c r="A15" s="73"/>
      <c r="B15" s="84"/>
      <c r="C15" s="84"/>
      <c r="D15" s="84">
        <f t="shared" si="0"/>
        <v>0</v>
      </c>
      <c r="E15" s="73"/>
    </row>
    <row r="16" spans="1:5">
      <c r="A16" s="70" t="s">
        <v>9</v>
      </c>
      <c r="B16" s="83">
        <f>SUM(B8:B15)</f>
        <v>0</v>
      </c>
      <c r="C16" s="83">
        <f>SUM(C8:C15)</f>
        <v>0</v>
      </c>
      <c r="D16" s="83">
        <f>SUM(D8:D15)</f>
        <v>0</v>
      </c>
      <c r="E16" s="70"/>
    </row>
    <row r="17" spans="1:5">
      <c r="A17" s="82"/>
      <c r="B17" s="82"/>
      <c r="C17" s="82"/>
      <c r="D17" s="82"/>
      <c r="E17" s="82"/>
    </row>
    <row r="18" spans="1:5" ht="21">
      <c r="A18" s="67" t="s">
        <v>10</v>
      </c>
      <c r="B18" s="74"/>
      <c r="C18" s="74"/>
      <c r="D18" s="74"/>
      <c r="E18" s="74"/>
    </row>
    <row r="19" spans="1:5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</row>
    <row r="20" spans="1:5">
      <c r="A20" s="73" t="s">
        <v>214</v>
      </c>
      <c r="B20" s="84">
        <v>8259.2099999999991</v>
      </c>
      <c r="C20" s="84"/>
      <c r="D20" s="84"/>
      <c r="E20" s="73"/>
    </row>
    <row r="21" spans="1:5">
      <c r="A21" s="73" t="s">
        <v>71</v>
      </c>
      <c r="B21" s="84">
        <v>3224.71</v>
      </c>
      <c r="C21" s="84"/>
      <c r="D21" s="84"/>
      <c r="E21" s="73"/>
    </row>
    <row r="22" spans="1:5">
      <c r="A22" s="73" t="s">
        <v>215</v>
      </c>
      <c r="B22" s="84">
        <f>75*8</f>
        <v>600</v>
      </c>
      <c r="C22" s="84"/>
      <c r="D22" s="84"/>
      <c r="E22" s="73"/>
    </row>
    <row r="23" spans="1:5">
      <c r="A23" s="73" t="s">
        <v>216</v>
      </c>
      <c r="B23" s="84">
        <v>1200</v>
      </c>
      <c r="C23" s="84"/>
      <c r="D23" s="84"/>
      <c r="E23" s="73" t="s">
        <v>217</v>
      </c>
    </row>
    <row r="24" spans="1:5">
      <c r="A24" s="73" t="s">
        <v>72</v>
      </c>
      <c r="B24" s="84">
        <v>900</v>
      </c>
      <c r="C24" s="84"/>
      <c r="D24" s="84"/>
      <c r="E24" s="73"/>
    </row>
    <row r="25" spans="1:5">
      <c r="A25" s="73" t="s">
        <v>218</v>
      </c>
      <c r="B25" s="84">
        <v>450</v>
      </c>
      <c r="C25" s="84"/>
      <c r="D25" s="84"/>
      <c r="E25" s="73"/>
    </row>
    <row r="26" spans="1:5">
      <c r="A26" s="73" t="s">
        <v>73</v>
      </c>
      <c r="B26" s="84">
        <v>810</v>
      </c>
      <c r="C26" s="84"/>
      <c r="D26" s="84"/>
      <c r="E26" s="73" t="s">
        <v>219</v>
      </c>
    </row>
    <row r="27" spans="1:5">
      <c r="A27" s="73" t="s">
        <v>74</v>
      </c>
      <c r="B27" s="84">
        <v>1000</v>
      </c>
      <c r="C27" s="84"/>
      <c r="D27" s="84"/>
      <c r="E27" s="73" t="s">
        <v>220</v>
      </c>
    </row>
    <row r="28" spans="1:5">
      <c r="A28" s="73" t="s">
        <v>221</v>
      </c>
      <c r="B28" s="84">
        <v>106</v>
      </c>
      <c r="C28" s="84"/>
      <c r="D28" s="84"/>
      <c r="E28" s="73"/>
    </row>
    <row r="29" spans="1:5">
      <c r="A29" s="73" t="s">
        <v>222</v>
      </c>
      <c r="B29" s="84">
        <v>110</v>
      </c>
      <c r="C29" s="84"/>
      <c r="D29" s="84"/>
      <c r="E29" s="73"/>
    </row>
    <row r="30" spans="1:5">
      <c r="A30" s="73" t="s">
        <v>223</v>
      </c>
      <c r="B30" s="84">
        <f>12*12*1.15</f>
        <v>165.6</v>
      </c>
      <c r="C30" s="84"/>
      <c r="D30" s="84"/>
      <c r="E30" s="73"/>
    </row>
    <row r="31" spans="1:5">
      <c r="A31" s="73" t="s">
        <v>224</v>
      </c>
      <c r="B31" s="84">
        <v>600</v>
      </c>
      <c r="C31" s="84"/>
      <c r="D31" s="84"/>
      <c r="E31" s="73" t="s">
        <v>225</v>
      </c>
    </row>
    <row r="32" spans="1:5">
      <c r="A32" s="73" t="s">
        <v>75</v>
      </c>
      <c r="B32" s="84">
        <v>600</v>
      </c>
      <c r="C32" s="84"/>
      <c r="D32" s="84"/>
      <c r="E32" s="73"/>
    </row>
    <row r="33" spans="1:5">
      <c r="A33" s="73" t="s">
        <v>226</v>
      </c>
      <c r="B33" s="84">
        <v>500</v>
      </c>
      <c r="C33" s="84"/>
      <c r="D33" s="84"/>
      <c r="E33" s="73"/>
    </row>
    <row r="34" spans="1:5">
      <c r="A34" s="73" t="s">
        <v>227</v>
      </c>
      <c r="B34" s="84">
        <v>2000</v>
      </c>
      <c r="C34" s="84"/>
      <c r="D34" s="84"/>
      <c r="E34" s="73" t="s">
        <v>228</v>
      </c>
    </row>
    <row r="35" spans="1:5">
      <c r="A35" s="73" t="s">
        <v>76</v>
      </c>
      <c r="B35" s="84">
        <v>500</v>
      </c>
      <c r="C35" s="84"/>
      <c r="D35" s="84"/>
      <c r="E35" s="73"/>
    </row>
    <row r="36" spans="1:5">
      <c r="A36" s="73"/>
      <c r="B36" s="84"/>
      <c r="C36" s="84"/>
      <c r="D36" s="84"/>
      <c r="E36" s="73"/>
    </row>
    <row r="37" spans="1:5">
      <c r="A37" s="70" t="s">
        <v>11</v>
      </c>
      <c r="B37" s="83">
        <f>SUM(B20:B36)</f>
        <v>21025.519999999997</v>
      </c>
      <c r="C37" s="83">
        <f>SUM(C20:C36)</f>
        <v>0</v>
      </c>
      <c r="D37" s="83">
        <f>SUM(D20:D36)</f>
        <v>0</v>
      </c>
      <c r="E37" s="70"/>
    </row>
    <row r="38" spans="1:5">
      <c r="A38" s="73"/>
      <c r="B38" s="73"/>
      <c r="C38" s="73"/>
      <c r="D38" s="73"/>
      <c r="E38" s="73"/>
    </row>
    <row r="39" spans="1:5" ht="21">
      <c r="A39" s="75" t="s">
        <v>12</v>
      </c>
      <c r="B39" s="81">
        <f>B16-B37</f>
        <v>-21025.519999999997</v>
      </c>
      <c r="C39" s="81">
        <f>C16-C37</f>
        <v>0</v>
      </c>
      <c r="D39" s="69"/>
      <c r="E39" s="69"/>
    </row>
    <row r="40" spans="1:5">
      <c r="A40" s="85"/>
      <c r="B40" s="85"/>
      <c r="C40" s="85"/>
      <c r="D40" s="85"/>
      <c r="E40" s="8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>
      <selection activeCell="E21" sqref="E21"/>
    </sheetView>
  </sheetViews>
  <sheetFormatPr defaultColWidth="8.85546875" defaultRowHeight="15"/>
  <cols>
    <col min="1" max="1" width="35.85546875" customWidth="1"/>
    <col min="2" max="2" width="25.85546875" customWidth="1"/>
    <col min="3" max="3" width="21.7109375" customWidth="1"/>
    <col min="4" max="4" width="22.42578125" customWidth="1"/>
    <col min="5" max="5" width="69.42578125" customWidth="1"/>
  </cols>
  <sheetData>
    <row r="1" spans="1:6" ht="26.25">
      <c r="A1" s="71" t="s">
        <v>0</v>
      </c>
      <c r="B1" s="68"/>
      <c r="C1" s="68"/>
      <c r="D1" s="68"/>
      <c r="E1" s="68"/>
      <c r="F1" s="65"/>
    </row>
    <row r="2" spans="1:6" ht="26.25">
      <c r="A2" s="72" t="s">
        <v>1</v>
      </c>
      <c r="B2" s="68"/>
      <c r="C2" s="68"/>
      <c r="D2" s="68"/>
      <c r="E2" s="68"/>
      <c r="F2" s="65"/>
    </row>
    <row r="3" spans="1:6">
      <c r="A3" s="68" t="s">
        <v>233</v>
      </c>
      <c r="B3" s="68"/>
      <c r="C3" s="68"/>
      <c r="D3" s="68"/>
      <c r="E3" s="68"/>
      <c r="F3" s="65"/>
    </row>
    <row r="4" spans="1:6">
      <c r="A4" s="57">
        <v>42278</v>
      </c>
      <c r="B4" s="68"/>
      <c r="C4" s="68"/>
      <c r="D4" s="68"/>
      <c r="E4" s="68"/>
      <c r="F4" s="65"/>
    </row>
    <row r="5" spans="1:6">
      <c r="A5" s="65"/>
      <c r="B5" s="65"/>
      <c r="C5" s="65"/>
      <c r="D5" s="65"/>
      <c r="E5" s="65"/>
      <c r="F5" s="65"/>
    </row>
    <row r="6" spans="1:6" ht="21">
      <c r="A6" s="54" t="s">
        <v>3</v>
      </c>
      <c r="B6" s="65"/>
      <c r="C6" s="65"/>
      <c r="D6" s="65"/>
      <c r="E6" s="65"/>
      <c r="F6" s="65"/>
    </row>
    <row r="7" spans="1:6" ht="20.100000000000001" customHeight="1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</row>
    <row r="8" spans="1:6" ht="20.100000000000001" customHeight="1">
      <c r="A8" s="73" t="s">
        <v>234</v>
      </c>
      <c r="B8" s="76">
        <v>32210</v>
      </c>
      <c r="C8" s="76"/>
      <c r="D8" s="76"/>
      <c r="E8" s="73"/>
      <c r="F8" s="65"/>
    </row>
    <row r="9" spans="1:6" ht="20.100000000000001" customHeight="1">
      <c r="A9" s="73" t="s">
        <v>236</v>
      </c>
      <c r="B9" s="76">
        <v>7500</v>
      </c>
      <c r="C9" s="76"/>
      <c r="D9" s="76"/>
      <c r="E9" s="73"/>
      <c r="F9" s="65"/>
    </row>
    <row r="10" spans="1:6" ht="20.100000000000001" customHeight="1">
      <c r="A10" s="73" t="s">
        <v>237</v>
      </c>
      <c r="B10" s="76">
        <v>2250</v>
      </c>
      <c r="C10" s="76"/>
      <c r="D10" s="76"/>
      <c r="E10" s="73"/>
      <c r="F10" s="65"/>
    </row>
    <row r="11" spans="1:6" ht="20.100000000000001" customHeight="1">
      <c r="A11" s="73" t="s">
        <v>231</v>
      </c>
      <c r="B11" s="76">
        <v>6000</v>
      </c>
      <c r="C11" s="76"/>
      <c r="D11" s="76"/>
      <c r="E11" s="73"/>
      <c r="F11" s="65"/>
    </row>
    <row r="12" spans="1:6" ht="20.100000000000001" customHeight="1">
      <c r="A12" s="73" t="s">
        <v>101</v>
      </c>
      <c r="B12" s="76">
        <v>3000</v>
      </c>
      <c r="C12" s="76"/>
      <c r="D12" s="76"/>
      <c r="E12" s="73"/>
      <c r="F12" s="65"/>
    </row>
    <row r="13" spans="1:6" ht="20.100000000000001" customHeight="1">
      <c r="A13" s="73"/>
      <c r="B13" s="76"/>
      <c r="C13" s="76"/>
      <c r="D13" s="76"/>
      <c r="E13" s="73"/>
      <c r="F13" s="65"/>
    </row>
    <row r="14" spans="1:6" ht="20.100000000000001" customHeight="1">
      <c r="A14" s="73"/>
      <c r="B14" s="76"/>
      <c r="C14" s="76"/>
      <c r="D14" s="76"/>
      <c r="E14" s="73"/>
      <c r="F14" s="65"/>
    </row>
    <row r="15" spans="1:6" ht="20.100000000000001" customHeight="1">
      <c r="A15" s="73"/>
      <c r="B15" s="76"/>
      <c r="C15" s="76"/>
      <c r="D15" s="76"/>
      <c r="E15" s="73"/>
      <c r="F15" s="65"/>
    </row>
    <row r="16" spans="1:6" ht="20.100000000000001" customHeight="1">
      <c r="A16" s="70" t="s">
        <v>9</v>
      </c>
      <c r="B16" s="77">
        <f>SUM(B8:B15)</f>
        <v>50960</v>
      </c>
      <c r="C16" s="77">
        <f>SUM(C8:C15)</f>
        <v>0</v>
      </c>
      <c r="D16" s="77"/>
      <c r="E16" s="70"/>
      <c r="F16" s="65"/>
    </row>
    <row r="17" spans="1:6" ht="20.100000000000001" customHeight="1">
      <c r="A17" s="55"/>
      <c r="B17" s="55"/>
      <c r="C17" s="55"/>
      <c r="D17" s="55"/>
      <c r="E17" s="55"/>
      <c r="F17" s="65"/>
    </row>
    <row r="18" spans="1:6" ht="20.100000000000001" customHeight="1">
      <c r="A18" s="67" t="s">
        <v>10</v>
      </c>
      <c r="B18" s="74"/>
      <c r="C18" s="74"/>
      <c r="D18" s="74"/>
      <c r="E18" s="74"/>
      <c r="F18" s="65"/>
    </row>
    <row r="19" spans="1:6" ht="20.100000000000001" customHeight="1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65"/>
    </row>
    <row r="20" spans="1:6" ht="20.100000000000001" customHeight="1">
      <c r="A20" s="113" t="s">
        <v>235</v>
      </c>
      <c r="B20" s="76">
        <v>32174</v>
      </c>
      <c r="C20" s="76"/>
      <c r="D20" s="76"/>
      <c r="E20" s="73" t="s">
        <v>297</v>
      </c>
      <c r="F20" s="65"/>
    </row>
    <row r="21" spans="1:6" ht="20.100000000000001" customHeight="1">
      <c r="A21" s="5" t="s">
        <v>236</v>
      </c>
      <c r="B21" s="76">
        <v>8278.23</v>
      </c>
      <c r="C21" s="76"/>
      <c r="D21" s="76"/>
      <c r="E21" s="73"/>
      <c r="F21" s="65"/>
    </row>
    <row r="22" spans="1:6" ht="20.100000000000001" customHeight="1">
      <c r="A22" s="73" t="s">
        <v>237</v>
      </c>
      <c r="B22" s="76">
        <v>2250</v>
      </c>
      <c r="C22" s="76"/>
      <c r="D22" s="76"/>
      <c r="E22" s="73" t="s">
        <v>238</v>
      </c>
      <c r="F22" s="65"/>
    </row>
    <row r="23" spans="1:6" ht="20.100000000000001" customHeight="1">
      <c r="A23" s="73" t="s">
        <v>231</v>
      </c>
      <c r="B23" s="76">
        <v>5000</v>
      </c>
      <c r="C23" s="76"/>
      <c r="D23" s="76"/>
      <c r="E23" s="73"/>
      <c r="F23" s="65"/>
    </row>
    <row r="24" spans="1:6" ht="20.100000000000001" customHeight="1">
      <c r="A24" s="73" t="s">
        <v>101</v>
      </c>
      <c r="B24" s="76">
        <v>3000</v>
      </c>
      <c r="C24" s="76"/>
      <c r="D24" s="76"/>
      <c r="E24" s="73"/>
      <c r="F24" s="65"/>
    </row>
    <row r="25" spans="1:6" ht="20.100000000000001" customHeight="1">
      <c r="A25" s="73" t="s">
        <v>232</v>
      </c>
      <c r="B25" s="76">
        <v>450</v>
      </c>
      <c r="C25" s="76"/>
      <c r="D25" s="76"/>
      <c r="E25" s="73" t="s">
        <v>239</v>
      </c>
      <c r="F25" s="65"/>
    </row>
    <row r="26" spans="1:6" ht="20.100000000000001" customHeight="1">
      <c r="A26" s="73"/>
      <c r="B26" s="76"/>
      <c r="C26" s="76"/>
      <c r="D26" s="76"/>
      <c r="E26" s="73"/>
      <c r="F26" s="65"/>
    </row>
    <row r="27" spans="1:6" ht="20.100000000000001" customHeight="1">
      <c r="A27" s="59"/>
      <c r="B27" s="60"/>
      <c r="C27" s="60"/>
      <c r="D27" s="76"/>
      <c r="E27" s="64"/>
      <c r="F27" s="65"/>
    </row>
    <row r="28" spans="1:6" ht="20.100000000000001" customHeight="1">
      <c r="A28" s="61"/>
      <c r="B28" s="76"/>
      <c r="C28" s="76"/>
      <c r="D28" s="76"/>
      <c r="E28" s="73"/>
      <c r="F28" s="65"/>
    </row>
    <row r="29" spans="1:6" ht="20.100000000000001" customHeight="1">
      <c r="A29" s="73"/>
      <c r="B29" s="76"/>
      <c r="C29" s="76"/>
      <c r="D29" s="76"/>
      <c r="E29" s="73"/>
      <c r="F29" s="65"/>
    </row>
    <row r="30" spans="1:6" ht="20.100000000000001" customHeight="1">
      <c r="A30" s="73"/>
      <c r="B30" s="76"/>
      <c r="C30" s="76"/>
      <c r="D30" s="76"/>
      <c r="E30" s="73"/>
      <c r="F30" s="65"/>
    </row>
    <row r="31" spans="1:6" ht="20.100000000000001" customHeight="1">
      <c r="A31" s="73"/>
      <c r="B31" s="76"/>
      <c r="C31" s="76"/>
      <c r="D31" s="76"/>
      <c r="E31" s="73"/>
      <c r="F31" s="65"/>
    </row>
    <row r="32" spans="1:6" ht="20.100000000000001" customHeight="1">
      <c r="A32" s="73"/>
      <c r="B32" s="76"/>
      <c r="C32" s="76"/>
      <c r="D32" s="76"/>
      <c r="E32" s="73"/>
      <c r="F32" s="65"/>
    </row>
    <row r="33" spans="1:6" ht="20.100000000000001" customHeight="1">
      <c r="A33" s="61"/>
      <c r="B33" s="76"/>
      <c r="C33" s="76"/>
      <c r="D33" s="76"/>
      <c r="E33" s="73"/>
      <c r="F33" s="65"/>
    </row>
    <row r="34" spans="1:6" ht="20.100000000000001" customHeight="1">
      <c r="A34" s="73"/>
      <c r="B34" s="76"/>
      <c r="C34" s="76"/>
      <c r="D34" s="76"/>
      <c r="E34" s="73"/>
      <c r="F34" s="65"/>
    </row>
    <row r="35" spans="1:6" ht="20.100000000000001" customHeight="1">
      <c r="A35" s="73"/>
      <c r="B35" s="76"/>
      <c r="C35" s="76"/>
      <c r="D35" s="76"/>
      <c r="E35" s="73"/>
    </row>
    <row r="36" spans="1:6" ht="20.100000000000001" customHeight="1">
      <c r="A36" s="73"/>
      <c r="B36" s="76"/>
      <c r="C36" s="76"/>
      <c r="D36" s="76"/>
      <c r="E36" s="73"/>
    </row>
    <row r="37" spans="1:6" ht="20.100000000000001" customHeight="1">
      <c r="A37" s="70" t="s">
        <v>11</v>
      </c>
      <c r="B37" s="77">
        <f>SUM(B20:B36)</f>
        <v>51152.229999999996</v>
      </c>
      <c r="C37" s="77">
        <f>SUM(C20:C36)</f>
        <v>0</v>
      </c>
      <c r="D37" s="77">
        <f>SUM(D20:D36)</f>
        <v>0</v>
      </c>
      <c r="E37" s="70"/>
    </row>
    <row r="38" spans="1:6" ht="20.100000000000001" customHeight="1">
      <c r="A38" s="73"/>
      <c r="B38" s="73"/>
      <c r="C38" s="73"/>
      <c r="D38" s="73"/>
      <c r="E38" s="73"/>
    </row>
    <row r="39" spans="1:6" ht="20.100000000000001" customHeight="1">
      <c r="A39" s="75" t="s">
        <v>12</v>
      </c>
      <c r="B39" s="78">
        <f>B37-B16</f>
        <v>192.22999999999593</v>
      </c>
      <c r="C39" s="78">
        <f>C16-C37</f>
        <v>0</v>
      </c>
      <c r="D39" s="69"/>
      <c r="E39" s="69"/>
    </row>
    <row r="40" spans="1:6" ht="20.100000000000001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F19" sqref="F19"/>
    </sheetView>
  </sheetViews>
  <sheetFormatPr defaultRowHeight="15"/>
  <cols>
    <col min="1" max="1" width="49.7109375" customWidth="1"/>
    <col min="2" max="2" width="15.85546875" customWidth="1"/>
    <col min="3" max="3" width="16.140625" customWidth="1"/>
    <col min="4" max="4" width="22.28515625" customWidth="1"/>
    <col min="5" max="5" width="43.140625" customWidth="1"/>
  </cols>
  <sheetData>
    <row r="1" spans="1:7" ht="26.25">
      <c r="A1" s="71" t="s">
        <v>0</v>
      </c>
      <c r="B1" s="68"/>
      <c r="C1" s="68"/>
      <c r="D1" s="68"/>
      <c r="E1" s="68"/>
      <c r="F1" s="65"/>
      <c r="G1" s="65"/>
    </row>
    <row r="2" spans="1:7" ht="26.25">
      <c r="A2" s="72" t="s">
        <v>1</v>
      </c>
      <c r="B2" s="68"/>
      <c r="C2" s="68"/>
      <c r="D2" s="68"/>
      <c r="E2" s="68"/>
      <c r="F2" s="65"/>
      <c r="G2" s="65"/>
    </row>
    <row r="3" spans="1:7">
      <c r="A3" s="68" t="s">
        <v>2</v>
      </c>
      <c r="B3" s="68"/>
      <c r="C3" s="68"/>
      <c r="D3" s="68"/>
      <c r="E3" s="68"/>
      <c r="F3" s="65"/>
      <c r="G3" s="65"/>
    </row>
    <row r="4" spans="1:7">
      <c r="A4" s="57">
        <v>41579</v>
      </c>
      <c r="B4" s="68"/>
      <c r="C4" s="68"/>
      <c r="D4" s="68"/>
      <c r="E4" s="68"/>
      <c r="F4" s="65"/>
      <c r="G4" s="65"/>
    </row>
    <row r="5" spans="1:7">
      <c r="A5" s="65"/>
      <c r="B5" s="65"/>
      <c r="C5" s="65"/>
      <c r="D5" s="65"/>
      <c r="E5" s="65"/>
      <c r="F5" s="65"/>
      <c r="G5" s="65"/>
    </row>
    <row r="6" spans="1:7" ht="21">
      <c r="A6" s="54" t="s">
        <v>3</v>
      </c>
      <c r="B6" s="65"/>
      <c r="C6" s="65"/>
      <c r="D6" s="65"/>
      <c r="E6" s="65"/>
      <c r="F6" s="65"/>
      <c r="G6" s="65"/>
    </row>
    <row r="7" spans="1:7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  <c r="G7" s="65"/>
    </row>
    <row r="8" spans="1:7">
      <c r="A8" s="73"/>
      <c r="B8" s="84"/>
      <c r="C8" s="84"/>
      <c r="D8" s="84"/>
      <c r="E8" s="73"/>
      <c r="F8" s="65"/>
      <c r="G8" s="65"/>
    </row>
    <row r="9" spans="1:7">
      <c r="A9" s="73"/>
      <c r="B9" s="84"/>
      <c r="C9" s="84"/>
      <c r="D9" s="84"/>
      <c r="E9" s="73"/>
      <c r="F9" s="65"/>
      <c r="G9" s="65"/>
    </row>
    <row r="10" spans="1:7">
      <c r="A10" s="73"/>
      <c r="B10" s="84"/>
      <c r="C10" s="84"/>
      <c r="D10" s="84"/>
      <c r="E10" s="73"/>
      <c r="F10" s="65"/>
      <c r="G10" s="65"/>
    </row>
    <row r="11" spans="1:7">
      <c r="A11" s="73"/>
      <c r="B11" s="84"/>
      <c r="C11" s="84"/>
      <c r="D11" s="84"/>
      <c r="E11" s="73"/>
      <c r="F11" s="65"/>
      <c r="G11" s="65"/>
    </row>
    <row r="12" spans="1:7">
      <c r="A12" s="73"/>
      <c r="B12" s="84"/>
      <c r="C12" s="84"/>
      <c r="D12" s="84"/>
      <c r="E12" s="73"/>
      <c r="F12" s="65"/>
      <c r="G12" s="65"/>
    </row>
    <row r="13" spans="1:7">
      <c r="A13" s="73"/>
      <c r="B13" s="84"/>
      <c r="C13" s="84"/>
      <c r="D13" s="84"/>
      <c r="E13" s="73"/>
      <c r="F13" s="65"/>
      <c r="G13" s="65"/>
    </row>
    <row r="14" spans="1:7">
      <c r="A14" s="73"/>
      <c r="B14" s="84"/>
      <c r="C14" s="84"/>
      <c r="D14" s="84"/>
      <c r="E14" s="73"/>
      <c r="F14" s="65"/>
      <c r="G14" s="65"/>
    </row>
    <row r="15" spans="1:7">
      <c r="A15" s="73"/>
      <c r="B15" s="84"/>
      <c r="C15" s="84"/>
      <c r="D15" s="84"/>
      <c r="E15" s="73"/>
      <c r="F15" s="65"/>
      <c r="G15" s="65"/>
    </row>
    <row r="16" spans="1:7">
      <c r="A16" s="70" t="s">
        <v>9</v>
      </c>
      <c r="B16" s="83"/>
      <c r="C16" s="83"/>
      <c r="D16" s="83"/>
      <c r="E16" s="70"/>
      <c r="F16" s="65"/>
      <c r="G16" s="65"/>
    </row>
    <row r="17" spans="1:7">
      <c r="A17" s="82"/>
      <c r="B17" s="82"/>
      <c r="C17" s="82"/>
      <c r="D17" s="82"/>
      <c r="E17" s="82"/>
      <c r="F17" s="65"/>
      <c r="G17" s="65"/>
    </row>
    <row r="18" spans="1:7" ht="21">
      <c r="A18" s="67" t="s">
        <v>10</v>
      </c>
      <c r="B18" s="74"/>
      <c r="C18" s="74"/>
      <c r="D18" s="74"/>
      <c r="E18" s="74"/>
      <c r="F18" s="65"/>
      <c r="G18" s="65"/>
    </row>
    <row r="19" spans="1:7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65"/>
      <c r="G19" s="65"/>
    </row>
    <row r="20" spans="1:7">
      <c r="A20" s="73" t="s">
        <v>123</v>
      </c>
      <c r="B20" s="84">
        <f>650*3</f>
        <v>1950</v>
      </c>
      <c r="C20" s="84"/>
      <c r="D20" s="84"/>
      <c r="E20" s="73" t="s">
        <v>124</v>
      </c>
      <c r="F20" s="65"/>
      <c r="G20" s="65"/>
    </row>
    <row r="21" spans="1:7">
      <c r="A21" s="73" t="s">
        <v>125</v>
      </c>
      <c r="B21" s="84">
        <v>1000</v>
      </c>
      <c r="C21" s="84"/>
      <c r="D21" s="84"/>
      <c r="E21" s="73" t="s">
        <v>126</v>
      </c>
      <c r="F21" s="65"/>
      <c r="G21" s="65"/>
    </row>
    <row r="22" spans="1:7">
      <c r="A22" s="73" t="s">
        <v>198</v>
      </c>
      <c r="B22" s="84">
        <v>1507.53</v>
      </c>
      <c r="C22" s="84"/>
      <c r="D22" s="84"/>
      <c r="E22" s="73" t="s">
        <v>127</v>
      </c>
      <c r="F22" s="65"/>
      <c r="G22" s="65"/>
    </row>
    <row r="23" spans="1:7">
      <c r="A23" s="73" t="s">
        <v>199</v>
      </c>
      <c r="B23" s="84">
        <f>300</f>
        <v>300</v>
      </c>
      <c r="C23" s="84"/>
      <c r="D23" s="84"/>
      <c r="E23" s="73" t="s">
        <v>131</v>
      </c>
      <c r="F23" s="65"/>
      <c r="G23" s="65"/>
    </row>
    <row r="24" spans="1:7">
      <c r="A24" s="73" t="s">
        <v>197</v>
      </c>
      <c r="B24" s="84">
        <f>'Summer Spending(for breakdown)'!B24</f>
        <v>8182.1500000000005</v>
      </c>
      <c r="C24" s="84"/>
      <c r="D24" s="84"/>
      <c r="E24" s="73" t="s">
        <v>200</v>
      </c>
      <c r="F24" s="65"/>
      <c r="G24" s="65"/>
    </row>
    <row r="25" spans="1:7">
      <c r="A25" s="73"/>
      <c r="B25" s="84"/>
      <c r="C25" s="84"/>
      <c r="D25" s="84"/>
      <c r="E25" s="73"/>
      <c r="F25" s="65"/>
      <c r="G25" s="65"/>
    </row>
    <row r="26" spans="1:7">
      <c r="A26" s="70" t="s">
        <v>11</v>
      </c>
      <c r="B26" s="83">
        <f>SUM(B20:B25)</f>
        <v>12939.68</v>
      </c>
      <c r="C26" s="83"/>
      <c r="D26" s="83"/>
      <c r="E26" s="70"/>
      <c r="F26" s="65"/>
      <c r="G26" s="65"/>
    </row>
    <row r="27" spans="1:7">
      <c r="A27" s="73"/>
      <c r="B27" s="73"/>
      <c r="C27" s="73"/>
      <c r="D27" s="73"/>
      <c r="E27" s="73"/>
      <c r="F27" s="65"/>
      <c r="G27" s="65"/>
    </row>
    <row r="28" spans="1:7" ht="21">
      <c r="A28" s="75" t="s">
        <v>12</v>
      </c>
      <c r="B28" s="81">
        <f>B16-B26</f>
        <v>-12939.68</v>
      </c>
      <c r="C28" s="81"/>
      <c r="D28" s="69"/>
      <c r="E28" s="69"/>
      <c r="F28" s="65"/>
      <c r="G28" s="65"/>
    </row>
    <row r="29" spans="1:7">
      <c r="A29" s="65"/>
      <c r="B29" s="65"/>
      <c r="C29" s="65"/>
      <c r="D29" s="65"/>
      <c r="E29" s="65"/>
      <c r="F29" s="65"/>
      <c r="G29" s="65"/>
    </row>
    <row r="30" spans="1:7">
      <c r="F30" s="65"/>
      <c r="G30" s="65"/>
    </row>
    <row r="31" spans="1:7">
      <c r="F31" s="65"/>
      <c r="G31" s="65"/>
    </row>
    <row r="32" spans="1:7">
      <c r="F32" s="65"/>
      <c r="G32" s="65"/>
    </row>
    <row r="33" spans="6:7">
      <c r="F33" s="65"/>
      <c r="G33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AUS Operating</vt:lpstr>
      <vt:lpstr>President</vt:lpstr>
      <vt:lpstr>VP Finance</vt:lpstr>
      <vt:lpstr>VP Academic</vt:lpstr>
      <vt:lpstr>VP Internal</vt:lpstr>
      <vt:lpstr>VP External</vt:lpstr>
      <vt:lpstr>VP Communications</vt:lpstr>
      <vt:lpstr>VP Social</vt:lpstr>
      <vt:lpstr>Office Expenses</vt:lpstr>
      <vt:lpstr>Summer Spending(for breakdown)</vt:lpstr>
      <vt:lpstr>Exec Spending(for breakdown)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Xue</dc:creator>
  <cp:lastModifiedBy>Mirza Shakir</cp:lastModifiedBy>
  <dcterms:created xsi:type="dcterms:W3CDTF">2014-11-12T23:53:48Z</dcterms:created>
  <dcterms:modified xsi:type="dcterms:W3CDTF">2015-10-20T16:45:07Z</dcterms:modified>
</cp:coreProperties>
</file>