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haki1\Desktop\Budgeting\"/>
    </mc:Choice>
  </mc:AlternateContent>
  <bookViews>
    <workbookView xWindow="0" yWindow="0" windowWidth="20490" windowHeight="7755" tabRatio="500"/>
  </bookViews>
  <sheets>
    <sheet name="Revenues" sheetId="3" r:id="rId1"/>
    <sheet name="Expenses" sheetId="1" r:id="rId2"/>
    <sheet name="Sheet1" sheetId="11" r:id="rId3"/>
    <sheet name="Reg Report" sheetId="10" state="hidden" r:id="rId4"/>
    <sheet name="Bracelets" sheetId="6" state="hidden" r:id="rId5"/>
    <sheet name="Schedule" sheetId="2" state="hidden" r:id="rId6"/>
    <sheet name="PayPal" sheetId="7" state="hidden" r:id="rId7"/>
    <sheet name="Cancelled" sheetId="8" state="hidden" r:id="rId8"/>
    <sheet name="Production Costs" sheetId="9" state="hidden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F87" i="1"/>
  <c r="F100" i="1"/>
  <c r="F107" i="1"/>
  <c r="F118" i="1"/>
  <c r="F125" i="1"/>
  <c r="F109" i="1"/>
  <c r="F180" i="1"/>
  <c r="F162" i="1"/>
  <c r="F78" i="1"/>
  <c r="F56" i="1"/>
  <c r="F177" i="1"/>
  <c r="G4" i="3"/>
  <c r="E31" i="3"/>
  <c r="E28" i="3"/>
  <c r="E30" i="3"/>
  <c r="E32" i="3"/>
  <c r="F65" i="1"/>
  <c r="F50" i="1"/>
  <c r="B36" i="11"/>
  <c r="C49" i="11"/>
  <c r="C44" i="11"/>
  <c r="C45" i="11"/>
  <c r="C46" i="11"/>
  <c r="C47" i="11"/>
  <c r="C43" i="11"/>
  <c r="B47" i="11"/>
  <c r="B46" i="11"/>
  <c r="B44" i="11"/>
  <c r="B43" i="11"/>
  <c r="B45" i="11"/>
  <c r="D8" i="3"/>
  <c r="D9" i="3"/>
  <c r="D10" i="3"/>
  <c r="B27" i="11"/>
  <c r="B28" i="11"/>
  <c r="B29" i="11"/>
  <c r="B30" i="11"/>
  <c r="B26" i="11"/>
  <c r="B20" i="11"/>
  <c r="B22" i="11"/>
  <c r="C13" i="11"/>
  <c r="C12" i="11"/>
  <c r="C11" i="11"/>
  <c r="E74" i="1"/>
  <c r="E18" i="1"/>
  <c r="E15" i="1"/>
  <c r="F18" i="1"/>
  <c r="E84" i="1"/>
  <c r="E89" i="1"/>
  <c r="F106" i="1"/>
  <c r="E47" i="1"/>
  <c r="E87" i="1"/>
  <c r="E109" i="1"/>
  <c r="E125" i="1"/>
  <c r="E149" i="1"/>
  <c r="E167" i="1"/>
  <c r="E170" i="1"/>
  <c r="E174" i="1"/>
  <c r="E177" i="1"/>
  <c r="E179" i="1"/>
  <c r="E164" i="1"/>
  <c r="H32" i="1"/>
  <c r="E22" i="1"/>
  <c r="D23" i="1"/>
  <c r="F23" i="1"/>
  <c r="E23" i="1"/>
  <c r="F147" i="1"/>
  <c r="F137" i="1"/>
  <c r="F149" i="1"/>
  <c r="E113" i="1"/>
  <c r="F11" i="1"/>
  <c r="F72" i="1"/>
  <c r="F67" i="1"/>
  <c r="F58" i="1"/>
  <c r="F53" i="1"/>
  <c r="D25" i="1"/>
  <c r="F25" i="1"/>
  <c r="D27" i="1"/>
  <c r="F27" i="1"/>
  <c r="D29" i="1"/>
  <c r="F29" i="1"/>
  <c r="D31" i="1"/>
  <c r="F31" i="1"/>
  <c r="D33" i="1"/>
  <c r="F33" i="1"/>
  <c r="D35" i="1"/>
  <c r="F35" i="1"/>
  <c r="F37" i="1"/>
  <c r="F47" i="1"/>
  <c r="F6" i="1"/>
  <c r="F80" i="1"/>
  <c r="F170" i="1"/>
  <c r="E168" i="1"/>
  <c r="E142" i="1"/>
  <c r="E70" i="1"/>
  <c r="E26" i="1"/>
  <c r="E27" i="1"/>
  <c r="E29" i="1"/>
  <c r="E34" i="1"/>
  <c r="E35" i="1"/>
  <c r="E32" i="1"/>
  <c r="E33" i="1"/>
  <c r="E31" i="1"/>
  <c r="E25" i="1"/>
  <c r="D43" i="1"/>
  <c r="E42" i="1"/>
  <c r="E43" i="1"/>
  <c r="D39" i="1"/>
  <c r="E38" i="1"/>
  <c r="E39" i="1"/>
  <c r="D41" i="1"/>
  <c r="E40" i="1"/>
  <c r="E41" i="1"/>
  <c r="E36" i="1"/>
  <c r="E44" i="1"/>
  <c r="E45" i="1"/>
  <c r="E61" i="1"/>
  <c r="E62" i="1"/>
  <c r="E63" i="1"/>
  <c r="E64" i="1"/>
  <c r="E65" i="1"/>
  <c r="E67" i="1"/>
  <c r="E3" i="1"/>
  <c r="E4" i="1"/>
  <c r="E6" i="1"/>
  <c r="E9" i="1"/>
  <c r="E11" i="1"/>
  <c r="E56" i="1"/>
  <c r="E58" i="1"/>
  <c r="E72" i="1"/>
  <c r="E14" i="1"/>
  <c r="E50" i="1"/>
  <c r="E53" i="1"/>
  <c r="E78" i="1"/>
  <c r="E80" i="1"/>
  <c r="E83" i="1"/>
  <c r="E85" i="1"/>
  <c r="E90" i="1"/>
  <c r="E91" i="1"/>
  <c r="E92" i="1"/>
  <c r="E93" i="1"/>
  <c r="E94" i="1"/>
  <c r="E95" i="1"/>
  <c r="E96" i="1"/>
  <c r="E97" i="1"/>
  <c r="E98" i="1"/>
  <c r="E99" i="1"/>
  <c r="E100" i="1"/>
  <c r="E103" i="1"/>
  <c r="E105" i="1"/>
  <c r="E107" i="1"/>
  <c r="D3" i="3"/>
  <c r="D4" i="3"/>
  <c r="D5" i="3"/>
  <c r="D28" i="3"/>
  <c r="D30" i="3"/>
  <c r="F179" i="1"/>
  <c r="F155" i="1"/>
  <c r="F164" i="1"/>
  <c r="F132" i="1"/>
  <c r="F123" i="1"/>
  <c r="F165" i="1"/>
  <c r="E114" i="1"/>
  <c r="L76" i="1"/>
  <c r="E112" i="1"/>
  <c r="E115" i="1"/>
  <c r="E116" i="1"/>
  <c r="E118" i="1"/>
  <c r="E121" i="1"/>
  <c r="E123" i="1"/>
  <c r="E128" i="1"/>
  <c r="E129" i="1"/>
  <c r="E130" i="1"/>
  <c r="E132" i="1"/>
  <c r="E135" i="1"/>
  <c r="E137" i="1"/>
  <c r="E140" i="1"/>
  <c r="E141" i="1"/>
  <c r="E143" i="1"/>
  <c r="E144" i="1"/>
  <c r="E147" i="1"/>
  <c r="E153" i="1"/>
  <c r="E175" i="1"/>
  <c r="E160" i="1"/>
  <c r="E159" i="1"/>
  <c r="E158" i="1"/>
  <c r="E162" i="1"/>
  <c r="E173" i="1"/>
  <c r="E152" i="1"/>
  <c r="E155" i="1"/>
  <c r="E3" i="6"/>
  <c r="E5" i="6"/>
  <c r="E20" i="6"/>
  <c r="P4" i="6"/>
  <c r="K5" i="6"/>
  <c r="E7" i="6"/>
  <c r="E8" i="6"/>
  <c r="E10" i="6"/>
  <c r="F1" i="7"/>
  <c r="N5" i="6"/>
  <c r="K7" i="10"/>
  <c r="K9" i="10"/>
  <c r="H3" i="10"/>
  <c r="I2" i="10"/>
  <c r="J2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2" i="10"/>
  <c r="A1" i="10"/>
  <c r="E11" i="6"/>
  <c r="E13" i="6"/>
  <c r="E14" i="6"/>
  <c r="L5" i="6"/>
  <c r="M5" i="6"/>
  <c r="O5" i="6"/>
  <c r="K8" i="10"/>
  <c r="J5" i="6"/>
  <c r="B1" i="7"/>
  <c r="C7" i="9"/>
  <c r="C9" i="9"/>
  <c r="D7" i="9"/>
  <c r="D9" i="9"/>
  <c r="B7" i="9"/>
  <c r="B9" i="9"/>
  <c r="I1" i="7"/>
  <c r="H1" i="7"/>
  <c r="J1" i="7"/>
  <c r="P9" i="6"/>
  <c r="P7" i="6"/>
  <c r="E17" i="6"/>
  <c r="E16" i="6"/>
  <c r="H20" i="6"/>
  <c r="I20" i="6"/>
  <c r="E21" i="6"/>
  <c r="E18" i="6"/>
  <c r="E19" i="6"/>
  <c r="E33" i="3"/>
  <c r="E34" i="3"/>
  <c r="H19" i="6"/>
  <c r="I19" i="6"/>
  <c r="H17" i="6"/>
  <c r="I17" i="6"/>
  <c r="H18" i="6"/>
  <c r="I18" i="6"/>
  <c r="H21" i="6"/>
  <c r="I21" i="6"/>
  <c r="D32" i="3"/>
  <c r="H16" i="6"/>
  <c r="I16" i="6"/>
  <c r="E180" i="1"/>
  <c r="D33" i="3"/>
  <c r="D34" i="3"/>
</calcChain>
</file>

<file path=xl/sharedStrings.xml><?xml version="1.0" encoding="utf-8"?>
<sst xmlns="http://schemas.openxmlformats.org/spreadsheetml/2006/main" count="485" uniqueCount="283">
  <si>
    <t>Pre Frosh Expenses</t>
  </si>
  <si>
    <t>Item</t>
  </si>
  <si>
    <t>Unit Cost</t>
  </si>
  <si>
    <t>Quantity</t>
  </si>
  <si>
    <t>Projected</t>
  </si>
  <si>
    <t>Actual</t>
  </si>
  <si>
    <t>Notes</t>
  </si>
  <si>
    <t>Promotion</t>
  </si>
  <si>
    <t>Subtotal</t>
  </si>
  <si>
    <t>Printed Materials</t>
  </si>
  <si>
    <t>Committee Hoodies</t>
  </si>
  <si>
    <t>Committee Tanks</t>
  </si>
  <si>
    <t>Bracelets</t>
  </si>
  <si>
    <t>Communication</t>
  </si>
  <si>
    <t>Walkie Talkies</t>
  </si>
  <si>
    <t>Total</t>
  </si>
  <si>
    <t>Day 1</t>
  </si>
  <si>
    <t>Opening Ceremonies</t>
  </si>
  <si>
    <t>Sunday, September 1st</t>
  </si>
  <si>
    <t>11am – 12pm</t>
  </si>
  <si>
    <t>9am – 10am</t>
  </si>
  <si>
    <t>10am – 11am</t>
  </si>
  <si>
    <t>12pm – 1pm</t>
  </si>
  <si>
    <t>1pm – 2pm</t>
  </si>
  <si>
    <t>2pm – 3pm</t>
  </si>
  <si>
    <t>3pm – 4pm</t>
  </si>
  <si>
    <t>5pm – 6pm</t>
  </si>
  <si>
    <t>6pm – 7pm</t>
  </si>
  <si>
    <t>7pm – 8pm</t>
  </si>
  <si>
    <t>8pm – 9pm</t>
  </si>
  <si>
    <t>9pm – 10pm</t>
  </si>
  <si>
    <t>10pm – 11pm</t>
  </si>
  <si>
    <t>11pm – 12am</t>
  </si>
  <si>
    <t>12am – 1am</t>
  </si>
  <si>
    <t>1am – 2am</t>
  </si>
  <si>
    <t>2am – 3am</t>
  </si>
  <si>
    <t>Leader &amp; Staff Party</t>
  </si>
  <si>
    <t>Breakfast</t>
  </si>
  <si>
    <t>4pm – 5pm</t>
  </si>
  <si>
    <r>
      <t xml:space="preserve">International Food Fair      </t>
    </r>
    <r>
      <rPr>
        <b/>
        <i/>
        <sz val="12"/>
        <color theme="1"/>
        <rFont val="Calibri"/>
        <family val="2"/>
        <scheme val="minor"/>
      </rPr>
      <t>(all ages)</t>
    </r>
  </si>
  <si>
    <r>
      <t>Ultimate Pre-Drink</t>
    </r>
    <r>
      <rPr>
        <b/>
        <i/>
        <sz val="12"/>
        <color theme="1"/>
        <rFont val="Calibri"/>
        <family val="2"/>
        <scheme val="minor"/>
      </rPr>
      <t xml:space="preserve">              (all ages)</t>
    </r>
  </si>
  <si>
    <t>Day 2</t>
  </si>
  <si>
    <t>Day 3</t>
  </si>
  <si>
    <t>Beer</t>
  </si>
  <si>
    <t>Leaders</t>
  </si>
  <si>
    <t>Froshie Registration</t>
  </si>
  <si>
    <t>O-Staff</t>
  </si>
  <si>
    <t>MUS</t>
  </si>
  <si>
    <t>PayPal</t>
  </si>
  <si>
    <t>Price</t>
  </si>
  <si>
    <t>SSMU</t>
  </si>
  <si>
    <t>Total Sponsorship</t>
  </si>
  <si>
    <t>Total Froshie Revenue</t>
  </si>
  <si>
    <t>Total Support Revenue</t>
  </si>
  <si>
    <t>Support</t>
  </si>
  <si>
    <r>
      <t xml:space="preserve">Beach Day </t>
    </r>
    <r>
      <rPr>
        <b/>
        <i/>
        <sz val="12"/>
        <color theme="1"/>
        <rFont val="Calibri"/>
        <family val="2"/>
        <scheme val="minor"/>
      </rPr>
      <t>(all ages)</t>
    </r>
  </si>
  <si>
    <t>SUS</t>
  </si>
  <si>
    <t>AUS</t>
  </si>
  <si>
    <t>EUS</t>
  </si>
  <si>
    <t>EdUS</t>
  </si>
  <si>
    <t>Versions</t>
  </si>
  <si>
    <t>Portable</t>
  </si>
  <si>
    <t>Discount</t>
  </si>
  <si>
    <t>Setup Cost</t>
  </si>
  <si>
    <t>Bracelet Subtotal</t>
  </si>
  <si>
    <t>EUR</t>
  </si>
  <si>
    <t>Setup Subtotal</t>
  </si>
  <si>
    <t>Hand Clampers</t>
  </si>
  <si>
    <t>Clamper Subtotal</t>
  </si>
  <si>
    <t>Exchange Rate</t>
  </si>
  <si>
    <t>CAD</t>
  </si>
  <si>
    <t>Shipping</t>
  </si>
  <si>
    <t>Shipping Subtotal</t>
  </si>
  <si>
    <t>Mailout Share</t>
  </si>
  <si>
    <r>
      <t xml:space="preserve">"Cloud Nine" Foam Party </t>
    </r>
    <r>
      <rPr>
        <b/>
        <i/>
        <sz val="12"/>
        <color theme="1"/>
        <rFont val="Calibri"/>
        <family val="2"/>
        <scheme val="minor"/>
      </rPr>
      <t>(all ages)</t>
    </r>
  </si>
  <si>
    <t>Payment Notes</t>
  </si>
  <si>
    <t>Welcome Booklet Printing</t>
  </si>
  <si>
    <t>Participant Bracelets</t>
  </si>
  <si>
    <t>22oz Mugs</t>
  </si>
  <si>
    <t>Froshie Bags</t>
  </si>
  <si>
    <t>Total Froshie Registrations</t>
  </si>
  <si>
    <t>Total Support Numbers</t>
  </si>
  <si>
    <t>Total Participants</t>
  </si>
  <si>
    <t>Coord Social</t>
  </si>
  <si>
    <t>Revenues</t>
  </si>
  <si>
    <t>Date</t>
  </si>
  <si>
    <t xml:space="preserve"> Time</t>
  </si>
  <si>
    <t xml:space="preserve"> Time Zone</t>
  </si>
  <si>
    <t xml:space="preserve"> Name</t>
  </si>
  <si>
    <t xml:space="preserve"> Type</t>
  </si>
  <si>
    <t xml:space="preserve"> Status</t>
  </si>
  <si>
    <t xml:space="preserve"> Currency</t>
  </si>
  <si>
    <t xml:space="preserve"> Gross</t>
  </si>
  <si>
    <t xml:space="preserve"> Fee</t>
  </si>
  <si>
    <t xml:space="preserve"> Net</t>
  </si>
  <si>
    <t xml:space="preserve"> From Email Address</t>
  </si>
  <si>
    <t>8/13/2013</t>
  </si>
  <si>
    <t>GMT-04:00</t>
  </si>
  <si>
    <t>Payment Received</t>
  </si>
  <si>
    <t>Completed</t>
  </si>
  <si>
    <t>Cancelled Fee</t>
  </si>
  <si>
    <t>Joshua Frank</t>
  </si>
  <si>
    <t>Reversal</t>
  </si>
  <si>
    <t>michiganfan6695@aol.com</t>
  </si>
  <si>
    <t>Reversed</t>
  </si>
  <si>
    <t>Concert</t>
  </si>
  <si>
    <t>Concert #:</t>
  </si>
  <si>
    <t>Total #:</t>
  </si>
  <si>
    <t>Julian Erdos-Steinberg</t>
  </si>
  <si>
    <t>Julian.es@me.com</t>
  </si>
  <si>
    <t>Stage</t>
  </si>
  <si>
    <t>Cost Thurs</t>
  </si>
  <si>
    <t>Cost Fri</t>
  </si>
  <si>
    <t>Cost Sat</t>
  </si>
  <si>
    <t>CDJ</t>
  </si>
  <si>
    <t>Sound &amp; lights</t>
  </si>
  <si>
    <t>Wireless mic</t>
  </si>
  <si>
    <t>Turntables</t>
  </si>
  <si>
    <t>Faculties</t>
  </si>
  <si>
    <t>Cost per faculty</t>
  </si>
  <si>
    <t>TOTAL</t>
  </si>
  <si>
    <t>Student ID</t>
  </si>
  <si>
    <t>Email</t>
  </si>
  <si>
    <t>inperson</t>
  </si>
  <si>
    <t>paypal</t>
  </si>
  <si>
    <t>ID</t>
  </si>
  <si>
    <t>First</t>
  </si>
  <si>
    <t>Last</t>
  </si>
  <si>
    <t>Method</t>
  </si>
  <si>
    <t>Amount</t>
  </si>
  <si>
    <t>Percentage</t>
  </si>
  <si>
    <t>Revenue</t>
  </si>
  <si>
    <t>Total Revenue</t>
  </si>
  <si>
    <t xml:space="preserve">    At $10</t>
  </si>
  <si>
    <t xml:space="preserve">    At $15</t>
  </si>
  <si>
    <t>Day 4</t>
  </si>
  <si>
    <t>Final total:</t>
  </si>
  <si>
    <t>Cash #.</t>
  </si>
  <si>
    <t>Paypal #.</t>
  </si>
  <si>
    <t>paid</t>
  </si>
  <si>
    <t>Thursday, August 28th</t>
  </si>
  <si>
    <t>Monday, August 25th</t>
  </si>
  <si>
    <t>Tuesday, August 26th</t>
  </si>
  <si>
    <t>Wednesday, August 27th</t>
  </si>
  <si>
    <t>Friday, August 29th</t>
  </si>
  <si>
    <t>Satuday, August 30th</t>
  </si>
  <si>
    <t>Sunday, August 31st</t>
  </si>
  <si>
    <t>Pub Crawl</t>
  </si>
  <si>
    <t>Day Event</t>
  </si>
  <si>
    <t>Power Hour (18+)</t>
  </si>
  <si>
    <t>Night #1 (All Ages)</t>
  </si>
  <si>
    <t>SSMU Day</t>
  </si>
  <si>
    <t>SSMU Concert</t>
  </si>
  <si>
    <t>Frosh Retreat</t>
  </si>
  <si>
    <t>Retreat Share</t>
  </si>
  <si>
    <t>Production</t>
  </si>
  <si>
    <t>ProjectedReg</t>
  </si>
  <si>
    <t>Tax</t>
  </si>
  <si>
    <t>Progamming</t>
  </si>
  <si>
    <t>Leader Shirts</t>
  </si>
  <si>
    <t>O-Staff Shirts</t>
  </si>
  <si>
    <t>Drivesafe</t>
  </si>
  <si>
    <t>Includes: Rental, Security, Security Deposit, Venue Production</t>
  </si>
  <si>
    <t>Includes GST &amp; PST</t>
  </si>
  <si>
    <t>Venue Rent</t>
  </si>
  <si>
    <t>Online Registration</t>
  </si>
  <si>
    <t>Lower Field Bullshit Security</t>
  </si>
  <si>
    <t>Crackle</t>
  </si>
  <si>
    <t>Legal Clinic</t>
  </si>
  <si>
    <t>Ivy Nightclub</t>
  </si>
  <si>
    <t>SSMU Portion for Leaders/O-Staff</t>
  </si>
  <si>
    <t>Hats</t>
  </si>
  <si>
    <t>Misc. Dollarama</t>
  </si>
  <si>
    <t>Coordinators</t>
  </si>
  <si>
    <t>Group Formation</t>
  </si>
  <si>
    <t>Grounds and Security</t>
  </si>
  <si>
    <t>Freshii Stop</t>
  </si>
  <si>
    <t>BdA Stop - Beer</t>
  </si>
  <si>
    <t>BdA Stop - Security</t>
  </si>
  <si>
    <t>Tip - Gerts</t>
  </si>
  <si>
    <t>Tip - La Boom</t>
  </si>
  <si>
    <t>Tip - XO</t>
  </si>
  <si>
    <t>Tip - Café Campus</t>
  </si>
  <si>
    <t>Tip - Carlos and Pepes</t>
  </si>
  <si>
    <t>Tip - McKibbins</t>
  </si>
  <si>
    <t>Tip - Muzique</t>
  </si>
  <si>
    <t>Frosh Concert</t>
  </si>
  <si>
    <t>Security - Gerts</t>
  </si>
  <si>
    <t>Night #1 - Frosh Concert</t>
  </si>
  <si>
    <t>Alcohol for Concert</t>
  </si>
  <si>
    <t>Tailgate</t>
  </si>
  <si>
    <t>Security and Grounds</t>
  </si>
  <si>
    <t>Rope for Lower Field</t>
  </si>
  <si>
    <t>Alouettes Game</t>
  </si>
  <si>
    <t>Tickets</t>
  </si>
  <si>
    <t>Boat Cruise</t>
  </si>
  <si>
    <t>Night #3 - La Mouche</t>
  </si>
  <si>
    <t>Opening DJ</t>
  </si>
  <si>
    <t>Bottles</t>
  </si>
  <si>
    <t>DJ Payment for Boat Cruise + La Mouche</t>
  </si>
  <si>
    <t>Olympia Buffer</t>
  </si>
  <si>
    <t>Potential Buffer</t>
  </si>
  <si>
    <t>Beach Day</t>
  </si>
  <si>
    <t>Movie Night</t>
  </si>
  <si>
    <t>Film rights</t>
  </si>
  <si>
    <t>Projector and Screen</t>
  </si>
  <si>
    <t>Day 5</t>
  </si>
  <si>
    <t>Olympia</t>
  </si>
  <si>
    <t>Beer Tickets</t>
  </si>
  <si>
    <t>Snacks</t>
  </si>
  <si>
    <t>General Expenses</t>
  </si>
  <si>
    <t>Frosh Banner</t>
  </si>
  <si>
    <t>Coord Stipends/Expenses</t>
  </si>
  <si>
    <t>Taxi Rides during Frosh</t>
  </si>
  <si>
    <t>Phone Expenses</t>
  </si>
  <si>
    <t>Food Expenses</t>
  </si>
  <si>
    <t>Bookings</t>
  </si>
  <si>
    <t>Sponsorship/Misc. Revenue</t>
  </si>
  <si>
    <t xml:space="preserve">SSMU Sponsorship Est. </t>
  </si>
  <si>
    <t>MUS movie night split</t>
  </si>
  <si>
    <t>Music movie night split</t>
  </si>
  <si>
    <t>SUS movie night split</t>
  </si>
  <si>
    <t>AUS Cost</t>
  </si>
  <si>
    <t>AUS Profit (Loss)</t>
  </si>
  <si>
    <t>Tailgate Beer Revenue</t>
  </si>
  <si>
    <t>Tailgate Food Revenue</t>
  </si>
  <si>
    <t>Beer Cost from SSMU</t>
  </si>
  <si>
    <t>Ohlala Eaten Costs</t>
  </si>
  <si>
    <t>Navona</t>
  </si>
  <si>
    <t>Sponsorship Coordinators</t>
  </si>
  <si>
    <t>Total Expenses</t>
  </si>
  <si>
    <t>ArtSci movie night split</t>
  </si>
  <si>
    <t>Sunday Morning</t>
  </si>
  <si>
    <t>tax and tip included. Three 40oz</t>
  </si>
  <si>
    <t>Drink Tickets</t>
  </si>
  <si>
    <t>drink tickets for o-staff</t>
  </si>
  <si>
    <t>Bullshit</t>
  </si>
  <si>
    <t>Bullshit SSMU</t>
  </si>
  <si>
    <t>Walmart</t>
  </si>
  <si>
    <t xml:space="preserve">Security </t>
  </si>
  <si>
    <t>Prep 101</t>
  </si>
  <si>
    <t>Education portion of Smart Burger</t>
  </si>
  <si>
    <t>includes GST and PST</t>
  </si>
  <si>
    <t>Froshie Bag and Mug Setup</t>
  </si>
  <si>
    <t>Includes GST and PST and 15% refund from Tom Zheng from 3.83x2000</t>
  </si>
  <si>
    <t>Includes GST &amp; PST: 2 bracelet clampers, 2190 bracelets</t>
  </si>
  <si>
    <t>Engineering movie night split</t>
  </si>
  <si>
    <t>Setup for Shirts, Tanks, Hoodies</t>
  </si>
  <si>
    <t>Froshie Shirts</t>
  </si>
  <si>
    <t>Mixer and CD players for DJs</t>
  </si>
  <si>
    <t>Rafi's bus ticket</t>
  </si>
  <si>
    <t>excel calculated costs to be $50.59 less than actual invoice</t>
  </si>
  <si>
    <t>Hot dogs</t>
  </si>
  <si>
    <t>Condiments and Napkins</t>
  </si>
  <si>
    <t>Exec Shirts</t>
  </si>
  <si>
    <t>Invoice to SUS</t>
  </si>
  <si>
    <t>BdA Liquor Permit</t>
  </si>
  <si>
    <t>$5 bills</t>
  </si>
  <si>
    <t>$20 bills</t>
  </si>
  <si>
    <t>Parking Services</t>
  </si>
  <si>
    <t>As yet</t>
  </si>
  <si>
    <t>Floats on Hand</t>
  </si>
  <si>
    <t>These were in an envelope</t>
  </si>
  <si>
    <t>Totals</t>
  </si>
  <si>
    <t>Beer Sales</t>
  </si>
  <si>
    <t>Bill</t>
  </si>
  <si>
    <t>Cash Counting</t>
  </si>
  <si>
    <t>Number</t>
  </si>
  <si>
    <t>Lots of coins left to be counted - these are floats</t>
  </si>
  <si>
    <t>DJ Stone House</t>
  </si>
  <si>
    <t>Beer &amp; Food Sales</t>
  </si>
  <si>
    <t>Adjusted in L'Olympia invoice</t>
  </si>
  <si>
    <t>Still pending</t>
  </si>
  <si>
    <t>142 left</t>
  </si>
  <si>
    <t>L'Olympia MUS Invoice</t>
  </si>
  <si>
    <t>DJ Stonehouse</t>
  </si>
  <si>
    <t>Final</t>
  </si>
  <si>
    <t>SUS Paid this amount</t>
  </si>
  <si>
    <t>Final (1650 tickets)</t>
  </si>
  <si>
    <t>Final (Coords paid for the social themselves)</t>
  </si>
  <si>
    <t>Depends on SSMU &amp; McGill Invoicing</t>
  </si>
  <si>
    <t>2000 received till now</t>
  </si>
  <si>
    <t>1254 paid online and 141 in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</si>
</sst>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</borders>
  <cellStyleXfs count="60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0" applyFont="1" applyFill="1"/>
    <xf numFmtId="0" fontId="3" fillId="3" borderId="0" xfId="0" applyFont="1" applyFill="1"/>
    <xf numFmtId="166" fontId="3" fillId="3" borderId="0" xfId="0" applyNumberFormat="1" applyFont="1" applyFill="1"/>
    <xf numFmtId="166" fontId="0" fillId="0" borderId="0" xfId="0" applyNumberFormat="1"/>
    <xf numFmtId="166" fontId="3" fillId="2" borderId="0" xfId="0" applyNumberFormat="1" applyFont="1" applyFill="1"/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165" fontId="3" fillId="7" borderId="0" xfId="0" applyNumberFormat="1" applyFont="1" applyFill="1"/>
    <xf numFmtId="165" fontId="0" fillId="0" borderId="0" xfId="0" applyNumberFormat="1"/>
    <xf numFmtId="1" fontId="3" fillId="7" borderId="0" xfId="0" applyNumberFormat="1" applyFont="1" applyFill="1"/>
    <xf numFmtId="1" fontId="0" fillId="0" borderId="0" xfId="0" applyNumberFormat="1"/>
    <xf numFmtId="16" fontId="3" fillId="7" borderId="0" xfId="0" applyNumberFormat="1" applyFont="1" applyFill="1" applyAlignment="1">
      <alignment horizontal="left"/>
    </xf>
    <xf numFmtId="0" fontId="2" fillId="19" borderId="0" xfId="0" applyFont="1" applyFill="1"/>
    <xf numFmtId="0" fontId="2" fillId="20" borderId="0" xfId="0" applyFont="1" applyFill="1"/>
    <xf numFmtId="0" fontId="11" fillId="20" borderId="0" xfId="0" applyFont="1" applyFill="1"/>
    <xf numFmtId="166" fontId="2" fillId="20" borderId="0" xfId="0" applyNumberFormat="1" applyFont="1" applyFill="1"/>
    <xf numFmtId="0" fontId="5" fillId="4" borderId="11" xfId="0" applyFont="1" applyFill="1" applyBorder="1"/>
    <xf numFmtId="0" fontId="0" fillId="4" borderId="11" xfId="0" applyFill="1" applyBorder="1"/>
    <xf numFmtId="166" fontId="0" fillId="4" borderId="11" xfId="0" applyNumberFormat="1" applyFill="1" applyBorder="1"/>
    <xf numFmtId="166" fontId="3" fillId="4" borderId="11" xfId="0" applyNumberFormat="1" applyFont="1" applyFill="1" applyBorder="1"/>
    <xf numFmtId="0" fontId="3" fillId="4" borderId="11" xfId="0" applyFont="1" applyFill="1" applyBorder="1"/>
    <xf numFmtId="0" fontId="3" fillId="6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2" fillId="14" borderId="12" xfId="0" applyFont="1" applyFill="1" applyBorder="1"/>
    <xf numFmtId="165" fontId="2" fillId="14" borderId="12" xfId="0" applyNumberFormat="1" applyFont="1" applyFill="1" applyBorder="1"/>
    <xf numFmtId="1" fontId="2" fillId="14" borderId="12" xfId="0" applyNumberFormat="1" applyFont="1" applyFill="1" applyBorder="1"/>
    <xf numFmtId="0" fontId="2" fillId="5" borderId="12" xfId="0" applyFont="1" applyFill="1" applyBorder="1"/>
    <xf numFmtId="165" fontId="2" fillId="5" borderId="12" xfId="0" applyNumberFormat="1" applyFont="1" applyFill="1" applyBorder="1"/>
    <xf numFmtId="1" fontId="2" fillId="5" borderId="12" xfId="0" applyNumberFormat="1" applyFont="1" applyFill="1" applyBorder="1"/>
    <xf numFmtId="0" fontId="5" fillId="22" borderId="0" xfId="0" applyFont="1" applyFill="1"/>
    <xf numFmtId="0" fontId="0" fillId="22" borderId="0" xfId="0" applyFill="1"/>
    <xf numFmtId="166" fontId="0" fillId="22" borderId="0" xfId="0" applyNumberFormat="1" applyFill="1"/>
    <xf numFmtId="0" fontId="3" fillId="22" borderId="1" xfId="0" applyFont="1" applyFill="1" applyBorder="1"/>
    <xf numFmtId="166" fontId="3" fillId="22" borderId="1" xfId="0" applyNumberFormat="1" applyFont="1" applyFill="1" applyBorder="1"/>
    <xf numFmtId="166" fontId="0" fillId="22" borderId="1" xfId="0" applyNumberFormat="1" applyFill="1" applyBorder="1"/>
    <xf numFmtId="0" fontId="0" fillId="22" borderId="1" xfId="0" applyFill="1" applyBorder="1"/>
    <xf numFmtId="1" fontId="0" fillId="22" borderId="0" xfId="0" applyNumberFormat="1" applyFill="1"/>
    <xf numFmtId="0" fontId="3" fillId="22" borderId="0" xfId="0" applyFont="1" applyFill="1" applyBorder="1"/>
    <xf numFmtId="166" fontId="3" fillId="22" borderId="0" xfId="0" applyNumberFormat="1" applyFont="1" applyFill="1" applyBorder="1"/>
    <xf numFmtId="166" fontId="0" fillId="22" borderId="0" xfId="0" applyNumberFormat="1" applyFill="1" applyBorder="1"/>
    <xf numFmtId="0" fontId="0" fillId="22" borderId="0" xfId="0" applyFill="1" applyBorder="1"/>
    <xf numFmtId="0" fontId="4" fillId="5" borderId="12" xfId="0" applyFont="1" applyFill="1" applyBorder="1"/>
    <xf numFmtId="0" fontId="2" fillId="23" borderId="10" xfId="0" applyFont="1" applyFill="1" applyBorder="1"/>
    <xf numFmtId="165" fontId="2" fillId="23" borderId="10" xfId="0" applyNumberFormat="1" applyFont="1" applyFill="1" applyBorder="1"/>
    <xf numFmtId="1" fontId="2" fillId="23" borderId="10" xfId="0" applyNumberFormat="1" applyFont="1" applyFill="1" applyBorder="1"/>
    <xf numFmtId="165" fontId="0" fillId="22" borderId="0" xfId="0" applyNumberFormat="1" applyFill="1"/>
    <xf numFmtId="0" fontId="0" fillId="22" borderId="0" xfId="0" applyFill="1" applyAlignment="1">
      <alignment horizontal="left"/>
    </xf>
    <xf numFmtId="0" fontId="8" fillId="22" borderId="0" xfId="0" applyFont="1" applyFill="1"/>
    <xf numFmtId="9" fontId="0" fillId="22" borderId="0" xfId="0" applyNumberFormat="1" applyFill="1"/>
    <xf numFmtId="0" fontId="2" fillId="20" borderId="14" xfId="0" applyFont="1" applyFill="1" applyBorder="1"/>
    <xf numFmtId="165" fontId="4" fillId="20" borderId="12" xfId="0" applyNumberFormat="1" applyFont="1" applyFill="1" applyBorder="1"/>
    <xf numFmtId="1" fontId="4" fillId="20" borderId="12" xfId="0" applyNumberFormat="1" applyFont="1" applyFill="1" applyBorder="1"/>
    <xf numFmtId="165" fontId="2" fillId="20" borderId="12" xfId="0" applyNumberFormat="1" applyFont="1" applyFill="1" applyBorder="1"/>
    <xf numFmtId="0" fontId="4" fillId="20" borderId="12" xfId="0" applyFont="1" applyFill="1" applyBorder="1"/>
    <xf numFmtId="0" fontId="2" fillId="21" borderId="14" xfId="0" applyFont="1" applyFill="1" applyBorder="1"/>
    <xf numFmtId="165" fontId="2" fillId="21" borderId="12" xfId="0" applyNumberFormat="1" applyFont="1" applyFill="1" applyBorder="1"/>
    <xf numFmtId="1" fontId="2" fillId="21" borderId="12" xfId="0" applyNumberFormat="1" applyFont="1" applyFill="1" applyBorder="1"/>
    <xf numFmtId="0" fontId="2" fillId="21" borderId="12" xfId="0" applyFont="1" applyFill="1" applyBorder="1"/>
    <xf numFmtId="0" fontId="0" fillId="7" borderId="5" xfId="0" applyFill="1" applyBorder="1"/>
    <xf numFmtId="0" fontId="3" fillId="7" borderId="13" xfId="0" applyFont="1" applyFill="1" applyBorder="1"/>
    <xf numFmtId="0" fontId="3" fillId="7" borderId="9" xfId="0" applyFont="1" applyFill="1" applyBorder="1"/>
    <xf numFmtId="0" fontId="3" fillId="7" borderId="7" xfId="0" applyFont="1" applyFill="1" applyBorder="1"/>
    <xf numFmtId="0" fontId="0" fillId="7" borderId="0" xfId="0" applyFill="1" applyBorder="1"/>
    <xf numFmtId="0" fontId="0" fillId="7" borderId="15" xfId="0" applyFill="1" applyBorder="1"/>
    <xf numFmtId="0" fontId="3" fillId="7" borderId="6" xfId="0" applyFont="1" applyFill="1" applyBorder="1"/>
    <xf numFmtId="0" fontId="0" fillId="7" borderId="10" xfId="0" applyFill="1" applyBorder="1"/>
    <xf numFmtId="0" fontId="0" fillId="7" borderId="8" xfId="0" applyFill="1" applyBorder="1"/>
    <xf numFmtId="10" fontId="12" fillId="7" borderId="0" xfId="0" applyNumberFormat="1" applyFont="1" applyFill="1" applyBorder="1"/>
    <xf numFmtId="10" fontId="12" fillId="7" borderId="15" xfId="0" applyNumberFormat="1" applyFont="1" applyFill="1" applyBorder="1"/>
    <xf numFmtId="0" fontId="0" fillId="22" borderId="0" xfId="0" applyFont="1" applyFill="1" applyBorder="1"/>
    <xf numFmtId="166" fontId="0" fillId="22" borderId="0" xfId="0" applyNumberFormat="1" applyFont="1" applyFill="1" applyBorder="1"/>
    <xf numFmtId="0" fontId="2" fillId="19" borderId="14" xfId="0" applyFont="1" applyFill="1" applyBorder="1"/>
    <xf numFmtId="0" fontId="2" fillId="19" borderId="12" xfId="0" applyFont="1" applyFill="1" applyBorder="1"/>
    <xf numFmtId="0" fontId="2" fillId="19" borderId="16" xfId="0" applyFont="1" applyFill="1" applyBorder="1"/>
    <xf numFmtId="0" fontId="10" fillId="24" borderId="0" xfId="0" applyFont="1" applyFill="1"/>
    <xf numFmtId="0" fontId="0" fillId="22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21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10" xfId="0" applyBorder="1"/>
    <xf numFmtId="0" fontId="2" fillId="5" borderId="10" xfId="0" applyFont="1" applyFill="1" applyBorder="1"/>
    <xf numFmtId="0" fontId="4" fillId="5" borderId="10" xfId="0" applyFont="1" applyFill="1" applyBorder="1"/>
    <xf numFmtId="166" fontId="3" fillId="7" borderId="10" xfId="0" applyNumberFormat="1" applyFont="1" applyFill="1" applyBorder="1"/>
    <xf numFmtId="165" fontId="0" fillId="0" borderId="10" xfId="0" applyNumberFormat="1" applyBorder="1"/>
    <xf numFmtId="0" fontId="0" fillId="0" borderId="0" xfId="0" applyNumberFormat="1" applyFill="1" applyBorder="1"/>
    <xf numFmtId="0" fontId="0" fillId="0" borderId="0" xfId="0" applyBorder="1"/>
    <xf numFmtId="0" fontId="2" fillId="25" borderId="0" xfId="0" applyFont="1" applyFill="1" applyBorder="1"/>
    <xf numFmtId="165" fontId="2" fillId="25" borderId="0" xfId="0" applyNumberFormat="1" applyFont="1" applyFill="1" applyBorder="1"/>
    <xf numFmtId="0" fontId="2" fillId="5" borderId="0" xfId="0" applyFont="1" applyFill="1" applyBorder="1"/>
    <xf numFmtId="165" fontId="2" fillId="5" borderId="0" xfId="0" applyNumberFormat="1" applyFont="1" applyFill="1"/>
    <xf numFmtId="164" fontId="0" fillId="0" borderId="0" xfId="0" applyNumberFormat="1"/>
    <xf numFmtId="0" fontId="0" fillId="5" borderId="0" xfId="0" applyFill="1"/>
    <xf numFmtId="0" fontId="4" fillId="5" borderId="0" xfId="0" applyFont="1" applyFill="1"/>
    <xf numFmtId="0" fontId="0" fillId="0" borderId="9" xfId="0" applyBorder="1"/>
    <xf numFmtId="0" fontId="0" fillId="0" borderId="15" xfId="0" applyBorder="1"/>
    <xf numFmtId="0" fontId="8" fillId="0" borderId="7" xfId="0" applyFont="1" applyBorder="1"/>
    <xf numFmtId="0" fontId="8" fillId="0" borderId="6" xfId="0" applyFont="1" applyBorder="1"/>
    <xf numFmtId="9" fontId="0" fillId="0" borderId="8" xfId="287" applyFont="1" applyBorder="1"/>
    <xf numFmtId="0" fontId="3" fillId="7" borderId="14" xfId="0" applyFont="1" applyFill="1" applyBorder="1"/>
    <xf numFmtId="0" fontId="0" fillId="7" borderId="16" xfId="0" applyFill="1" applyBorder="1"/>
    <xf numFmtId="0" fontId="8" fillId="0" borderId="0" xfId="0" applyFont="1" applyBorder="1"/>
    <xf numFmtId="0" fontId="8" fillId="0" borderId="5" xfId="0" applyFont="1" applyBorder="1"/>
    <xf numFmtId="164" fontId="2" fillId="5" borderId="10" xfId="0" applyNumberFormat="1" applyFont="1" applyFill="1" applyBorder="1"/>
    <xf numFmtId="0" fontId="0" fillId="3" borderId="0" xfId="0" applyFont="1" applyFill="1"/>
    <xf numFmtId="0" fontId="0" fillId="4" borderId="11" xfId="0" applyFont="1" applyFill="1" applyBorder="1"/>
    <xf numFmtId="0" fontId="4" fillId="20" borderId="0" xfId="0" applyFont="1" applyFill="1"/>
    <xf numFmtId="0" fontId="4" fillId="5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/>
    </xf>
    <xf numFmtId="165" fontId="0" fillId="22" borderId="0" xfId="0" quotePrefix="1" applyNumberFormat="1" applyFill="1"/>
    <xf numFmtId="0" fontId="2" fillId="22" borderId="0" xfId="0" applyFont="1" applyFill="1" applyBorder="1"/>
    <xf numFmtId="0" fontId="8" fillId="22" borderId="0" xfId="0" applyFont="1" applyFill="1" applyAlignment="1">
      <alignment horizontal="right"/>
    </xf>
    <xf numFmtId="10" fontId="8" fillId="22" borderId="0" xfId="0" applyNumberFormat="1" applyFont="1" applyFill="1"/>
    <xf numFmtId="166" fontId="8" fillId="22" borderId="0" xfId="0" applyNumberFormat="1" applyFont="1" applyFill="1"/>
    <xf numFmtId="0" fontId="8" fillId="22" borderId="0" xfId="0" applyFont="1" applyFill="1" applyAlignment="1">
      <alignment horizontal="left"/>
    </xf>
    <xf numFmtId="164" fontId="0" fillId="22" borderId="0" xfId="0" applyNumberFormat="1" applyFill="1"/>
    <xf numFmtId="10" fontId="8" fillId="22" borderId="0" xfId="287" applyNumberFormat="1" applyFont="1" applyFill="1"/>
    <xf numFmtId="165" fontId="0" fillId="3" borderId="0" xfId="0" applyNumberFormat="1" applyFill="1"/>
    <xf numFmtId="1" fontId="0" fillId="3" borderId="0" xfId="0" applyNumberFormat="1" applyFill="1"/>
    <xf numFmtId="0" fontId="13" fillId="3" borderId="0" xfId="0" applyFont="1" applyFill="1"/>
    <xf numFmtId="16" fontId="3" fillId="16" borderId="0" xfId="0" applyNumberFormat="1" applyFont="1" applyFill="1" applyAlignment="1">
      <alignment horizontal="left"/>
    </xf>
    <xf numFmtId="165" fontId="3" fillId="16" borderId="0" xfId="0" applyNumberFormat="1" applyFont="1" applyFill="1"/>
    <xf numFmtId="1" fontId="3" fillId="16" borderId="0" xfId="0" applyNumberFormat="1" applyFont="1" applyFill="1"/>
    <xf numFmtId="0" fontId="3" fillId="16" borderId="0" xfId="0" applyFont="1" applyFill="1"/>
    <xf numFmtId="16" fontId="3" fillId="28" borderId="0" xfId="0" applyNumberFormat="1" applyFont="1" applyFill="1" applyAlignment="1">
      <alignment horizontal="left"/>
    </xf>
    <xf numFmtId="165" fontId="3" fillId="28" borderId="0" xfId="0" applyNumberFormat="1" applyFont="1" applyFill="1"/>
    <xf numFmtId="1" fontId="3" fillId="28" borderId="0" xfId="0" applyNumberFormat="1" applyFont="1" applyFill="1"/>
    <xf numFmtId="0" fontId="0" fillId="28" borderId="0" xfId="0" applyFill="1"/>
    <xf numFmtId="0" fontId="3" fillId="28" borderId="0" xfId="0" applyFont="1" applyFill="1"/>
    <xf numFmtId="16" fontId="2" fillId="27" borderId="0" xfId="0" applyNumberFormat="1" applyFont="1" applyFill="1" applyAlignment="1">
      <alignment horizontal="left"/>
    </xf>
    <xf numFmtId="165" fontId="4" fillId="27" borderId="0" xfId="0" applyNumberFormat="1" applyFont="1" applyFill="1"/>
    <xf numFmtId="1" fontId="4" fillId="27" borderId="0" xfId="0" applyNumberFormat="1" applyFont="1" applyFill="1"/>
    <xf numFmtId="0" fontId="4" fillId="27" borderId="0" xfId="0" applyFont="1" applyFill="1"/>
    <xf numFmtId="0" fontId="2" fillId="27" borderId="0" xfId="0" applyFont="1" applyFill="1"/>
    <xf numFmtId="166" fontId="13" fillId="3" borderId="0" xfId="0" applyNumberFormat="1" applyFont="1" applyFill="1"/>
    <xf numFmtId="0" fontId="14" fillId="3" borderId="0" xfId="0" applyFont="1" applyFill="1"/>
    <xf numFmtId="0" fontId="14" fillId="3" borderId="0" xfId="0" applyFont="1" applyFill="1" applyBorder="1"/>
    <xf numFmtId="0" fontId="14" fillId="22" borderId="0" xfId="0" applyFont="1" applyFill="1"/>
    <xf numFmtId="166" fontId="14" fillId="22" borderId="0" xfId="0" applyNumberFormat="1" applyFont="1" applyFill="1"/>
    <xf numFmtId="0" fontId="14" fillId="22" borderId="0" xfId="0" applyFont="1" applyFill="1" applyBorder="1"/>
    <xf numFmtId="0" fontId="15" fillId="22" borderId="0" xfId="0" applyFont="1" applyFill="1"/>
    <xf numFmtId="0" fontId="3" fillId="4" borderId="0" xfId="0" applyFont="1" applyFill="1" applyBorder="1"/>
    <xf numFmtId="6" fontId="0" fillId="0" borderId="0" xfId="0" applyNumberFormat="1"/>
    <xf numFmtId="6" fontId="0" fillId="0" borderId="0" xfId="0" applyNumberFormat="1" applyAlignment="1">
      <alignment horizontal="center"/>
    </xf>
    <xf numFmtId="44" fontId="0" fillId="22" borderId="0" xfId="0" applyNumberFormat="1" applyFill="1"/>
    <xf numFmtId="167" fontId="0" fillId="0" borderId="0" xfId="600" applyNumberFormat="1" applyFont="1"/>
    <xf numFmtId="167" fontId="0" fillId="0" borderId="0" xfId="0" applyNumberFormat="1"/>
    <xf numFmtId="44" fontId="3" fillId="7" borderId="0" xfId="0" applyNumberFormat="1" applyFont="1" applyFill="1"/>
    <xf numFmtId="43" fontId="0" fillId="22" borderId="0" xfId="600" applyFont="1" applyFill="1"/>
    <xf numFmtId="0" fontId="0" fillId="22" borderId="0" xfId="0" applyFill="1" applyAlignment="1">
      <alignment horizontal="right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4" xfId="0" applyFont="1" applyFill="1" applyBorder="1" applyAlignment="1">
      <alignment horizontal="center" vertical="center" wrapText="1"/>
    </xf>
  </cellXfs>
  <cellStyles count="601">
    <cellStyle name="Comma" xfId="600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Normal" xfId="0" builtinId="0"/>
    <cellStyle name="Percent" xfId="28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="80" zoomScaleNormal="80" zoomScalePageLayoutView="125" workbookViewId="0">
      <selection activeCell="E5" sqref="E5"/>
    </sheetView>
  </sheetViews>
  <sheetFormatPr defaultColWidth="11" defaultRowHeight="15.75" x14ac:dyDescent="0.25"/>
  <cols>
    <col min="1" max="1" width="23.125" customWidth="1"/>
    <col min="2" max="2" width="11" style="16"/>
    <col min="3" max="3" width="12.375" style="18" bestFit="1" customWidth="1"/>
    <col min="4" max="5" width="13.125" style="16" customWidth="1"/>
    <col min="6" max="6" width="20.375" customWidth="1"/>
  </cols>
  <sheetData>
    <row r="1" spans="1:14" s="6" customFormat="1" x14ac:dyDescent="0.25">
      <c r="B1" s="15" t="s">
        <v>49</v>
      </c>
      <c r="C1" s="17" t="s">
        <v>156</v>
      </c>
      <c r="D1" s="15" t="s">
        <v>4</v>
      </c>
      <c r="E1" s="15" t="s">
        <v>5</v>
      </c>
      <c r="F1" s="6" t="s">
        <v>6</v>
      </c>
    </row>
    <row r="2" spans="1:14" s="13" customFormat="1" x14ac:dyDescent="0.25">
      <c r="A2" s="131" t="s">
        <v>45</v>
      </c>
      <c r="B2" s="129"/>
      <c r="C2" s="130"/>
      <c r="D2" s="129"/>
      <c r="E2" s="129"/>
    </row>
    <row r="3" spans="1:14" s="40" customFormat="1" x14ac:dyDescent="0.25">
      <c r="A3" s="56" t="s">
        <v>165</v>
      </c>
      <c r="B3" s="55">
        <v>131</v>
      </c>
      <c r="C3" s="46">
        <v>1394</v>
      </c>
      <c r="D3" s="55">
        <f>B3*C3</f>
        <v>182614</v>
      </c>
      <c r="E3" s="55"/>
      <c r="F3" s="160" t="s">
        <v>282</v>
      </c>
      <c r="I3" s="40">
        <v>71284.38</v>
      </c>
      <c r="J3" s="40">
        <v>12535.86</v>
      </c>
      <c r="K3" s="40">
        <v>18485.62</v>
      </c>
      <c r="L3" s="40">
        <v>16585.18</v>
      </c>
      <c r="M3" s="40">
        <v>19479.48</v>
      </c>
      <c r="N3" s="40">
        <v>20366.75</v>
      </c>
    </row>
    <row r="4" spans="1:14" s="40" customFormat="1" x14ac:dyDescent="0.25">
      <c r="A4" s="126" t="s">
        <v>227</v>
      </c>
      <c r="B4" s="127">
        <v>-4.51</v>
      </c>
      <c r="C4" s="46">
        <v>1394</v>
      </c>
      <c r="D4" s="55">
        <f>C4*B4</f>
        <v>-6286.94</v>
      </c>
      <c r="E4" s="55"/>
      <c r="F4" s="161" t="s">
        <v>273</v>
      </c>
      <c r="G4" s="40">
        <f>142*131</f>
        <v>18602</v>
      </c>
    </row>
    <row r="5" spans="1:14" s="140" customFormat="1" x14ac:dyDescent="0.25">
      <c r="A5" s="136" t="s">
        <v>52</v>
      </c>
      <c r="B5" s="137"/>
      <c r="C5" s="138"/>
      <c r="D5" s="137">
        <f>SUM(D3:D4)</f>
        <v>176327.06</v>
      </c>
      <c r="E5" s="137">
        <f>SUM(I3:Z3) +131*141</f>
        <v>177208.27000000002</v>
      </c>
      <c r="F5" s="139"/>
    </row>
    <row r="6" spans="1:14" s="144" customFormat="1" x14ac:dyDescent="0.25">
      <c r="A6" s="141" t="s">
        <v>80</v>
      </c>
      <c r="B6" s="142"/>
      <c r="C6" s="143"/>
      <c r="D6" s="142"/>
      <c r="E6" s="142"/>
    </row>
    <row r="7" spans="1:14" s="13" customFormat="1" x14ac:dyDescent="0.25">
      <c r="A7" s="2" t="s">
        <v>54</v>
      </c>
      <c r="B7" s="129"/>
      <c r="C7" s="130"/>
      <c r="D7" s="129"/>
      <c r="E7" s="129"/>
    </row>
    <row r="8" spans="1:14" s="40" customFormat="1" x14ac:dyDescent="0.25">
      <c r="A8" s="40" t="s">
        <v>44</v>
      </c>
      <c r="B8" s="55">
        <v>75</v>
      </c>
      <c r="C8" s="40">
        <v>272</v>
      </c>
      <c r="D8" s="55">
        <f>B8*C8</f>
        <v>20400</v>
      </c>
      <c r="E8" s="55"/>
    </row>
    <row r="9" spans="1:14" s="40" customFormat="1" x14ac:dyDescent="0.25">
      <c r="A9" s="40" t="s">
        <v>46</v>
      </c>
      <c r="B9" s="55">
        <v>75</v>
      </c>
      <c r="C9" s="40">
        <v>92</v>
      </c>
      <c r="D9" s="55">
        <f>B9*SUM(C9:C9)</f>
        <v>6900</v>
      </c>
      <c r="E9" s="55"/>
    </row>
    <row r="10" spans="1:14" s="6" customFormat="1" x14ac:dyDescent="0.25">
      <c r="A10" s="19" t="s">
        <v>53</v>
      </c>
      <c r="B10" s="15"/>
      <c r="C10" s="15"/>
      <c r="D10" s="15">
        <f>SUM(D8:D9)</f>
        <v>27300</v>
      </c>
      <c r="E10" s="15">
        <v>26630</v>
      </c>
      <c r="F10" s="159"/>
      <c r="G10" s="159"/>
    </row>
    <row r="11" spans="1:14" s="144" customFormat="1" x14ac:dyDescent="0.25">
      <c r="A11" s="141" t="s">
        <v>81</v>
      </c>
      <c r="B11" s="142"/>
      <c r="C11" s="143"/>
      <c r="D11" s="142"/>
      <c r="E11" s="142"/>
    </row>
    <row r="12" spans="1:14" s="13" customFormat="1" x14ac:dyDescent="0.25">
      <c r="A12" s="2" t="s">
        <v>217</v>
      </c>
      <c r="B12" s="129"/>
      <c r="C12" s="130"/>
      <c r="D12" s="129"/>
      <c r="E12" s="129"/>
    </row>
    <row r="13" spans="1:14" s="40" customFormat="1" x14ac:dyDescent="0.25">
      <c r="A13" s="85" t="s">
        <v>167</v>
      </c>
      <c r="B13" s="121"/>
      <c r="C13" s="46"/>
      <c r="D13" s="55">
        <v>1000</v>
      </c>
      <c r="E13" s="55">
        <v>1000</v>
      </c>
      <c r="F13" s="40" t="s">
        <v>272</v>
      </c>
    </row>
    <row r="14" spans="1:14" s="40" customFormat="1" x14ac:dyDescent="0.25">
      <c r="A14" s="40" t="s">
        <v>168</v>
      </c>
      <c r="B14" s="55"/>
      <c r="C14" s="46"/>
      <c r="D14" s="55">
        <v>250</v>
      </c>
      <c r="E14" s="55">
        <v>250</v>
      </c>
    </row>
    <row r="15" spans="1:14" s="40" customFormat="1" x14ac:dyDescent="0.25">
      <c r="A15" s="40" t="s">
        <v>169</v>
      </c>
      <c r="B15" s="55"/>
      <c r="C15" s="46"/>
      <c r="D15" s="55">
        <v>450</v>
      </c>
      <c r="E15" s="55">
        <v>450</v>
      </c>
    </row>
    <row r="16" spans="1:14" s="40" customFormat="1" x14ac:dyDescent="0.25">
      <c r="A16" s="40" t="s">
        <v>219</v>
      </c>
      <c r="B16" s="55"/>
      <c r="C16" s="46"/>
      <c r="D16" s="55">
        <v>100</v>
      </c>
      <c r="E16" s="55">
        <v>0</v>
      </c>
      <c r="F16" s="40" t="s">
        <v>271</v>
      </c>
    </row>
    <row r="17" spans="1:29" s="40" customFormat="1" x14ac:dyDescent="0.25">
      <c r="A17" s="40" t="s">
        <v>246</v>
      </c>
      <c r="B17" s="55"/>
      <c r="C17" s="46"/>
      <c r="D17" s="55">
        <v>100</v>
      </c>
      <c r="E17" s="55">
        <v>100</v>
      </c>
      <c r="F17" s="40" t="s">
        <v>280</v>
      </c>
    </row>
    <row r="18" spans="1:29" s="40" customFormat="1" x14ac:dyDescent="0.25">
      <c r="A18" s="40" t="s">
        <v>220</v>
      </c>
      <c r="B18" s="55"/>
      <c r="C18" s="46"/>
      <c r="D18" s="55">
        <v>100</v>
      </c>
      <c r="E18" s="55">
        <v>100</v>
      </c>
      <c r="F18" s="40" t="s">
        <v>280</v>
      </c>
    </row>
    <row r="19" spans="1:29" s="40" customFormat="1" x14ac:dyDescent="0.25">
      <c r="A19" s="40" t="s">
        <v>231</v>
      </c>
      <c r="B19" s="55"/>
      <c r="C19" s="46"/>
      <c r="D19" s="55">
        <v>150</v>
      </c>
      <c r="E19" s="55">
        <v>150</v>
      </c>
      <c r="F19" s="40" t="s">
        <v>280</v>
      </c>
    </row>
    <row r="20" spans="1:29" s="40" customFormat="1" x14ac:dyDescent="0.25">
      <c r="A20" s="40" t="s">
        <v>221</v>
      </c>
      <c r="B20" s="55"/>
      <c r="C20" s="46"/>
      <c r="D20" s="55">
        <v>700</v>
      </c>
      <c r="E20" s="55">
        <v>700</v>
      </c>
      <c r="F20" s="40" t="s">
        <v>280</v>
      </c>
    </row>
    <row r="21" spans="1:29" s="40" customFormat="1" x14ac:dyDescent="0.25">
      <c r="A21" s="40" t="s">
        <v>270</v>
      </c>
      <c r="B21" s="55"/>
      <c r="C21" s="46"/>
      <c r="D21" s="55">
        <v>1875</v>
      </c>
      <c r="E21" s="55">
        <v>2000</v>
      </c>
      <c r="F21" s="40" t="s">
        <v>276</v>
      </c>
    </row>
    <row r="22" spans="1:29" s="40" customFormat="1" x14ac:dyDescent="0.25">
      <c r="A22" s="40" t="s">
        <v>224</v>
      </c>
      <c r="B22" s="55"/>
      <c r="C22" s="46"/>
      <c r="D22" s="55">
        <v>1875</v>
      </c>
      <c r="E22" s="55">
        <v>2000</v>
      </c>
      <c r="F22" s="40" t="s">
        <v>276</v>
      </c>
    </row>
    <row r="23" spans="1:29" s="40" customFormat="1" x14ac:dyDescent="0.25">
      <c r="A23" s="40" t="s">
        <v>228</v>
      </c>
      <c r="B23" s="55"/>
      <c r="C23" s="46"/>
      <c r="D23" s="55">
        <v>7000</v>
      </c>
      <c r="E23" s="55">
        <v>7000</v>
      </c>
      <c r="F23" s="40" t="s">
        <v>281</v>
      </c>
    </row>
    <row r="24" spans="1:29" s="40" customFormat="1" x14ac:dyDescent="0.25">
      <c r="A24" s="40" t="s">
        <v>225</v>
      </c>
      <c r="B24" s="55"/>
      <c r="C24" s="46"/>
      <c r="D24" s="55">
        <v>1500</v>
      </c>
      <c r="E24" s="55">
        <v>2000</v>
      </c>
      <c r="F24" s="40" t="s">
        <v>276</v>
      </c>
    </row>
    <row r="25" spans="1:29" s="40" customFormat="1" x14ac:dyDescent="0.25">
      <c r="A25" s="40" t="s">
        <v>240</v>
      </c>
      <c r="B25" s="55"/>
      <c r="C25" s="46"/>
      <c r="D25" s="55">
        <v>1500</v>
      </c>
      <c r="E25" s="55">
        <v>1500</v>
      </c>
      <c r="F25" s="156" t="s">
        <v>276</v>
      </c>
    </row>
    <row r="26" spans="1:29" s="135" customFormat="1" x14ac:dyDescent="0.25">
      <c r="A26" s="85" t="s">
        <v>218</v>
      </c>
      <c r="B26" s="55"/>
      <c r="C26" s="46"/>
      <c r="D26" s="55">
        <v>2500</v>
      </c>
      <c r="E26" s="55">
        <v>2000</v>
      </c>
      <c r="F26" s="40" t="s">
        <v>272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s="144" customFormat="1" x14ac:dyDescent="0.25">
      <c r="A27" s="85" t="s">
        <v>241</v>
      </c>
      <c r="B27" s="55"/>
      <c r="C27" s="46"/>
      <c r="D27" s="55">
        <v>400</v>
      </c>
      <c r="E27" s="55">
        <v>400</v>
      </c>
      <c r="F27" s="40" t="s">
        <v>280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s="52" customFormat="1" ht="16.5" thickBot="1" x14ac:dyDescent="0.3">
      <c r="A28" s="132" t="s">
        <v>51</v>
      </c>
      <c r="B28" s="133"/>
      <c r="C28" s="134"/>
      <c r="D28" s="133">
        <f>SUM(D13:D27)</f>
        <v>19500</v>
      </c>
      <c r="E28" s="133">
        <f>SUM(E13:E26)</f>
        <v>19250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</row>
    <row r="29" spans="1:29" s="36" customFormat="1" ht="16.5" thickBot="1" x14ac:dyDescent="0.3">
      <c r="A29" s="145" t="s">
        <v>82</v>
      </c>
      <c r="B29" s="142"/>
      <c r="C29" s="143"/>
      <c r="D29" s="142"/>
      <c r="E29" s="142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</row>
    <row r="30" spans="1:29" s="67" customFormat="1" ht="16.5" thickBot="1" x14ac:dyDescent="0.3">
      <c r="A30" s="52" t="s">
        <v>132</v>
      </c>
      <c r="B30" s="53"/>
      <c r="C30" s="54"/>
      <c r="D30" s="53">
        <f>SUM(D5+D10+D28)</f>
        <v>223127.06</v>
      </c>
      <c r="E30" s="53">
        <f>E28+E10+E5</f>
        <v>223088.27000000002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s="63" customFormat="1" ht="16.5" thickBot="1" x14ac:dyDescent="0.3">
      <c r="A31" s="36" t="s">
        <v>170</v>
      </c>
      <c r="B31" s="37"/>
      <c r="C31" s="38"/>
      <c r="D31" s="37">
        <v>5096</v>
      </c>
      <c r="E31" s="37">
        <f>14*272+14*92</f>
        <v>5096</v>
      </c>
      <c r="F31" s="51"/>
      <c r="G31" s="36"/>
      <c r="H31" s="36"/>
      <c r="I31" s="3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s="33" customFormat="1" ht="16.5" thickBot="1" x14ac:dyDescent="0.3">
      <c r="A32" s="64" t="s">
        <v>131</v>
      </c>
      <c r="B32" s="65"/>
      <c r="C32" s="66"/>
      <c r="D32" s="65">
        <f>D30-D31</f>
        <v>218031.06</v>
      </c>
      <c r="E32" s="65">
        <f>E30-E31</f>
        <v>217992.27000000002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1:29" ht="16.5" thickBot="1" x14ac:dyDescent="0.3">
      <c r="A33" s="59" t="s">
        <v>222</v>
      </c>
      <c r="B33" s="60"/>
      <c r="C33" s="61"/>
      <c r="D33" s="62">
        <f>Expenses!E180</f>
        <v>219535.44903749999</v>
      </c>
      <c r="E33" s="62">
        <f>Expenses!F180</f>
        <v>211789.61637499998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ht="16.5" thickBot="1" x14ac:dyDescent="0.3">
      <c r="A34" s="33" t="s">
        <v>223</v>
      </c>
      <c r="B34" s="34"/>
      <c r="C34" s="35"/>
      <c r="D34" s="34">
        <f>D5+D10+D28-D33-D31</f>
        <v>-1504.3890374999901</v>
      </c>
      <c r="E34" s="34">
        <f>E32-E33</f>
        <v>6202.6536250000354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F188"/>
  <sheetViews>
    <sheetView topLeftCell="A148" zoomScale="80" zoomScaleNormal="80" workbookViewId="0">
      <selection activeCell="F88" sqref="F88"/>
    </sheetView>
  </sheetViews>
  <sheetFormatPr defaultColWidth="11" defaultRowHeight="15.75" x14ac:dyDescent="0.25"/>
  <cols>
    <col min="1" max="1" width="20.875" customWidth="1"/>
    <col min="2" max="2" width="31.625" customWidth="1"/>
    <col min="3" max="3" width="12.125" style="4" customWidth="1"/>
    <col min="5" max="6" width="12.5" style="4" customWidth="1"/>
    <col min="7" max="7" width="3.375" style="4" customWidth="1"/>
    <col min="8" max="8" width="44.5" customWidth="1"/>
    <col min="10" max="10" width="5.125" customWidth="1"/>
    <col min="11" max="11" width="56.375" style="91" customWidth="1"/>
    <col min="12" max="20" width="11" style="40"/>
  </cols>
  <sheetData>
    <row r="1" spans="1:292" s="13" customFormat="1" x14ac:dyDescent="0.2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/>
      <c r="H1" s="2" t="s">
        <v>6</v>
      </c>
      <c r="K1" s="116" t="s">
        <v>75</v>
      </c>
      <c r="L1" s="40"/>
      <c r="M1" s="40"/>
      <c r="N1" s="40"/>
      <c r="O1" s="40"/>
      <c r="P1" s="40"/>
      <c r="Q1" s="40"/>
      <c r="R1" s="40"/>
      <c r="S1" s="40"/>
      <c r="T1" s="40"/>
    </row>
    <row r="2" spans="1:292" s="40" customFormat="1" x14ac:dyDescent="0.25">
      <c r="A2" s="39" t="s">
        <v>153</v>
      </c>
      <c r="C2" s="41"/>
      <c r="E2" s="41"/>
      <c r="F2" s="41"/>
      <c r="G2" s="41"/>
      <c r="K2" s="85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</row>
    <row r="3" spans="1:292" s="40" customFormat="1" x14ac:dyDescent="0.25">
      <c r="B3" s="40" t="s">
        <v>154</v>
      </c>
      <c r="C3" s="41">
        <v>65</v>
      </c>
      <c r="D3" s="40">
        <v>12</v>
      </c>
      <c r="E3" s="41">
        <f>C3*D3</f>
        <v>780</v>
      </c>
      <c r="F3" s="41">
        <v>780</v>
      </c>
      <c r="G3" s="41"/>
      <c r="H3" s="40" t="s">
        <v>276</v>
      </c>
      <c r="K3" s="8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  <c r="IW3" s="50"/>
      <c r="IX3" s="50"/>
      <c r="IY3" s="50"/>
      <c r="IZ3" s="50"/>
      <c r="JA3" s="50"/>
      <c r="JB3" s="50"/>
      <c r="JC3" s="50"/>
      <c r="JD3" s="50"/>
      <c r="JE3" s="50"/>
      <c r="JF3" s="50"/>
      <c r="JG3" s="50"/>
      <c r="JH3" s="50"/>
      <c r="JI3" s="50"/>
      <c r="JJ3" s="50"/>
      <c r="JK3" s="50"/>
      <c r="JL3" s="50"/>
      <c r="JM3" s="50"/>
      <c r="JN3" s="50"/>
      <c r="JO3" s="50"/>
      <c r="JP3" s="50"/>
      <c r="JQ3" s="50"/>
      <c r="JR3" s="50"/>
      <c r="JS3" s="50"/>
      <c r="JT3" s="50"/>
      <c r="JU3" s="50"/>
      <c r="JV3" s="50"/>
      <c r="JW3" s="50"/>
      <c r="JX3" s="50"/>
      <c r="JY3" s="50"/>
      <c r="JZ3" s="50"/>
      <c r="KA3" s="50"/>
      <c r="KB3" s="50"/>
      <c r="KC3" s="50"/>
      <c r="KD3" s="50"/>
      <c r="KE3" s="50"/>
      <c r="KF3" s="50"/>
    </row>
    <row r="4" spans="1:292" s="40" customFormat="1" x14ac:dyDescent="0.25">
      <c r="B4" s="40" t="s">
        <v>209</v>
      </c>
      <c r="C4" s="41">
        <v>209.04</v>
      </c>
      <c r="D4" s="40">
        <v>1</v>
      </c>
      <c r="E4" s="41">
        <f>C4*D4</f>
        <v>209.04</v>
      </c>
      <c r="F4" s="41">
        <v>209.04</v>
      </c>
      <c r="G4" s="41"/>
      <c r="H4" s="40" t="s">
        <v>276</v>
      </c>
      <c r="K4" s="85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</row>
    <row r="5" spans="1:292" s="40" customFormat="1" x14ac:dyDescent="0.25">
      <c r="C5" s="41"/>
      <c r="E5" s="41"/>
      <c r="F5" s="41"/>
      <c r="G5" s="41"/>
      <c r="K5" s="85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</row>
    <row r="6" spans="1:292" s="40" customFormat="1" x14ac:dyDescent="0.25">
      <c r="B6" s="42" t="s">
        <v>8</v>
      </c>
      <c r="C6" s="43"/>
      <c r="D6" s="42"/>
      <c r="E6" s="43">
        <f>SUM(E3:E4)</f>
        <v>989.04</v>
      </c>
      <c r="F6" s="43">
        <f>SUM(F3:F4)</f>
        <v>989.04</v>
      </c>
      <c r="G6" s="44"/>
      <c r="H6" s="45"/>
      <c r="K6" s="85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</row>
    <row r="7" spans="1:292" s="40" customFormat="1" x14ac:dyDescent="0.25">
      <c r="B7" s="47"/>
      <c r="C7" s="48"/>
      <c r="D7" s="47"/>
      <c r="E7" s="48"/>
      <c r="F7" s="48"/>
      <c r="G7" s="49"/>
      <c r="H7" s="50"/>
      <c r="K7" s="85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</row>
    <row r="8" spans="1:292" s="40" customFormat="1" x14ac:dyDescent="0.25">
      <c r="A8" s="39" t="s">
        <v>7</v>
      </c>
      <c r="C8" s="41"/>
      <c r="E8" s="41"/>
      <c r="F8" s="41"/>
      <c r="G8" s="41"/>
      <c r="K8" s="85"/>
    </row>
    <row r="9" spans="1:292" s="40" customFormat="1" x14ac:dyDescent="0.25">
      <c r="B9" s="40" t="s">
        <v>73</v>
      </c>
      <c r="C9" s="41">
        <v>368.99</v>
      </c>
      <c r="D9" s="40">
        <v>1</v>
      </c>
      <c r="E9" s="41">
        <f>C9*D9</f>
        <v>368.99</v>
      </c>
      <c r="F9" s="41">
        <v>368.99</v>
      </c>
      <c r="G9" s="41"/>
      <c r="H9" s="40" t="s">
        <v>276</v>
      </c>
      <c r="K9" s="85"/>
    </row>
    <row r="10" spans="1:292" s="40" customFormat="1" x14ac:dyDescent="0.25">
      <c r="C10" s="41"/>
      <c r="E10" s="41"/>
      <c r="F10" s="41"/>
      <c r="G10" s="41"/>
      <c r="K10" s="85"/>
    </row>
    <row r="11" spans="1:292" s="40" customFormat="1" x14ac:dyDescent="0.25">
      <c r="B11" s="42" t="s">
        <v>8</v>
      </c>
      <c r="C11" s="43"/>
      <c r="D11" s="42"/>
      <c r="E11" s="43">
        <f>SUM(E9:E9)</f>
        <v>368.99</v>
      </c>
      <c r="F11" s="43">
        <f>SUM(F9)</f>
        <v>368.99</v>
      </c>
      <c r="G11" s="44"/>
      <c r="H11" s="45"/>
      <c r="K11" s="85"/>
    </row>
    <row r="12" spans="1:292" s="40" customFormat="1" x14ac:dyDescent="0.25">
      <c r="C12" s="41"/>
      <c r="E12" s="41"/>
      <c r="F12" s="41"/>
      <c r="G12" s="41"/>
      <c r="K12" s="85"/>
    </row>
    <row r="13" spans="1:292" s="40" customFormat="1" x14ac:dyDescent="0.25">
      <c r="A13" s="39" t="s">
        <v>83</v>
      </c>
      <c r="C13" s="41"/>
      <c r="E13" s="41"/>
      <c r="F13" s="41"/>
      <c r="G13" s="41"/>
      <c r="K13" s="85"/>
    </row>
    <row r="14" spans="1:292" s="40" customFormat="1" x14ac:dyDescent="0.25">
      <c r="A14" s="39"/>
      <c r="B14" s="40" t="s">
        <v>43</v>
      </c>
      <c r="C14" s="41">
        <v>725</v>
      </c>
      <c r="D14" s="40">
        <v>1</v>
      </c>
      <c r="E14" s="41">
        <f>C14*D14</f>
        <v>725</v>
      </c>
      <c r="F14" s="41">
        <v>725</v>
      </c>
      <c r="G14" s="41"/>
      <c r="H14" s="40" t="s">
        <v>276</v>
      </c>
      <c r="K14" s="85"/>
    </row>
    <row r="15" spans="1:292" s="40" customFormat="1" x14ac:dyDescent="0.25">
      <c r="A15" s="39"/>
      <c r="B15" s="40" t="s">
        <v>210</v>
      </c>
      <c r="C15" s="41">
        <v>113.64</v>
      </c>
      <c r="D15" s="40">
        <v>1</v>
      </c>
      <c r="E15" s="41">
        <f>C15*D15</f>
        <v>113.64</v>
      </c>
      <c r="F15" s="41">
        <v>113.64</v>
      </c>
      <c r="G15" s="41"/>
      <c r="H15" s="40" t="s">
        <v>276</v>
      </c>
      <c r="K15" s="85"/>
    </row>
    <row r="16" spans="1:292" s="40" customFormat="1" x14ac:dyDescent="0.25">
      <c r="B16" s="40" t="s">
        <v>84</v>
      </c>
      <c r="C16" s="41">
        <v>-725</v>
      </c>
      <c r="D16" s="40">
        <v>1</v>
      </c>
      <c r="E16" s="41">
        <v>725</v>
      </c>
      <c r="F16" s="41">
        <v>-725</v>
      </c>
      <c r="G16" s="41"/>
      <c r="H16" s="40" t="s">
        <v>279</v>
      </c>
      <c r="K16" s="85"/>
    </row>
    <row r="17" spans="1:11" s="40" customFormat="1" x14ac:dyDescent="0.25">
      <c r="C17" s="41"/>
      <c r="E17" s="41"/>
      <c r="F17" s="41"/>
      <c r="G17" s="41"/>
      <c r="K17" s="85"/>
    </row>
    <row r="18" spans="1:11" s="40" customFormat="1" x14ac:dyDescent="0.25">
      <c r="B18" s="42" t="s">
        <v>8</v>
      </c>
      <c r="C18" s="43"/>
      <c r="D18" s="42"/>
      <c r="E18" s="43">
        <f>E14+E15-E16+E17+E13</f>
        <v>113.63999999999999</v>
      </c>
      <c r="F18" s="43">
        <f>SUM(F14:F17)</f>
        <v>113.63999999999999</v>
      </c>
      <c r="G18" s="44"/>
      <c r="H18" s="45"/>
      <c r="K18" s="85"/>
    </row>
    <row r="19" spans="1:11" s="40" customFormat="1" x14ac:dyDescent="0.25">
      <c r="C19" s="41"/>
      <c r="E19" s="41"/>
      <c r="F19" s="41"/>
      <c r="G19" s="41"/>
      <c r="K19" s="85"/>
    </row>
    <row r="20" spans="1:11" s="40" customFormat="1" x14ac:dyDescent="0.25">
      <c r="A20" s="39" t="s">
        <v>9</v>
      </c>
      <c r="C20" s="41"/>
      <c r="E20" s="41"/>
      <c r="F20" s="41"/>
      <c r="G20" s="41"/>
      <c r="K20" s="85"/>
    </row>
    <row r="21" spans="1:11" s="40" customFormat="1" x14ac:dyDescent="0.25">
      <c r="B21" s="40" t="s">
        <v>77</v>
      </c>
      <c r="C21" s="41">
        <v>1010.6</v>
      </c>
      <c r="D21" s="40">
        <v>1</v>
      </c>
      <c r="E21" s="41">
        <v>1010.6</v>
      </c>
      <c r="F21" s="41">
        <v>1010.6</v>
      </c>
      <c r="G21" s="41"/>
      <c r="H21" s="40" t="s">
        <v>245</v>
      </c>
      <c r="K21" s="85"/>
    </row>
    <row r="22" spans="1:11" s="40" customFormat="1" x14ac:dyDescent="0.25">
      <c r="B22" s="40" t="s">
        <v>254</v>
      </c>
      <c r="C22" s="41">
        <v>4</v>
      </c>
      <c r="D22" s="40">
        <v>11</v>
      </c>
      <c r="E22" s="41">
        <f>C22*D22</f>
        <v>44</v>
      </c>
      <c r="F22" s="41">
        <v>44</v>
      </c>
      <c r="G22" s="41"/>
      <c r="H22" s="40" t="s">
        <v>251</v>
      </c>
      <c r="K22" s="85"/>
    </row>
    <row r="23" spans="1:11" s="40" customFormat="1" x14ac:dyDescent="0.25">
      <c r="B23" s="123" t="s">
        <v>157</v>
      </c>
      <c r="C23" s="41"/>
      <c r="D23" s="128">
        <f>14.975%</f>
        <v>0.14974999999999999</v>
      </c>
      <c r="E23" s="41">
        <f>E22*D23</f>
        <v>6.5889999999999995</v>
      </c>
      <c r="F23" s="41">
        <f>F22*D23</f>
        <v>6.5889999999999995</v>
      </c>
      <c r="G23" s="41"/>
      <c r="K23" s="85"/>
    </row>
    <row r="24" spans="1:11" s="40" customFormat="1" x14ac:dyDescent="0.25">
      <c r="B24" s="40" t="s">
        <v>247</v>
      </c>
      <c r="C24" s="41"/>
      <c r="E24" s="41">
        <v>330</v>
      </c>
      <c r="F24" s="41">
        <v>330</v>
      </c>
      <c r="G24" s="41"/>
      <c r="K24" s="85"/>
    </row>
    <row r="25" spans="1:11" s="40" customFormat="1" x14ac:dyDescent="0.25">
      <c r="B25" s="123" t="s">
        <v>157</v>
      </c>
      <c r="C25" s="41"/>
      <c r="D25" s="128">
        <f>14.975%</f>
        <v>0.14974999999999999</v>
      </c>
      <c r="E25" s="41">
        <f>E24*D25</f>
        <v>49.417499999999997</v>
      </c>
      <c r="F25" s="41">
        <f>F24*D25</f>
        <v>49.417499999999997</v>
      </c>
      <c r="G25" s="41"/>
      <c r="K25" s="85"/>
    </row>
    <row r="26" spans="1:11" s="40" customFormat="1" x14ac:dyDescent="0.25">
      <c r="B26" s="40" t="s">
        <v>248</v>
      </c>
      <c r="C26" s="41">
        <v>4.25</v>
      </c>
      <c r="D26" s="40">
        <v>1500</v>
      </c>
      <c r="E26" s="41">
        <f>D26*C26</f>
        <v>6375</v>
      </c>
      <c r="F26" s="41">
        <v>6375</v>
      </c>
      <c r="G26" s="41"/>
      <c r="K26" s="85"/>
    </row>
    <row r="27" spans="1:11" s="40" customFormat="1" x14ac:dyDescent="0.25">
      <c r="B27" s="123" t="s">
        <v>157</v>
      </c>
      <c r="C27" s="41"/>
      <c r="D27" s="128">
        <f>14.975%</f>
        <v>0.14974999999999999</v>
      </c>
      <c r="E27" s="41">
        <f>E26*D27</f>
        <v>954.65625</v>
      </c>
      <c r="F27" s="41">
        <f>F26*D27</f>
        <v>954.65625</v>
      </c>
      <c r="G27" s="41"/>
      <c r="K27" s="85"/>
    </row>
    <row r="28" spans="1:11" s="40" customFormat="1" x14ac:dyDescent="0.25">
      <c r="B28" s="40" t="s">
        <v>159</v>
      </c>
      <c r="C28" s="41">
        <v>4.5</v>
      </c>
      <c r="D28" s="40">
        <v>295</v>
      </c>
      <c r="E28" s="41">
        <v>1327.5</v>
      </c>
      <c r="F28" s="41">
        <v>1327.5</v>
      </c>
      <c r="G28" s="41"/>
      <c r="K28" s="85"/>
    </row>
    <row r="29" spans="1:11" s="40" customFormat="1" x14ac:dyDescent="0.25">
      <c r="B29" s="123" t="s">
        <v>157</v>
      </c>
      <c r="C29" s="41"/>
      <c r="D29" s="128">
        <f>14.975%</f>
        <v>0.14974999999999999</v>
      </c>
      <c r="E29" s="41">
        <f>E28*D29</f>
        <v>198.793125</v>
      </c>
      <c r="F29" s="41">
        <f>F28*D29</f>
        <v>198.793125</v>
      </c>
      <c r="G29" s="41"/>
      <c r="K29" s="85"/>
    </row>
    <row r="30" spans="1:11" s="40" customFormat="1" x14ac:dyDescent="0.25">
      <c r="B30" s="40" t="s">
        <v>160</v>
      </c>
      <c r="C30" s="41">
        <v>5</v>
      </c>
      <c r="D30" s="40">
        <v>140</v>
      </c>
      <c r="E30" s="41">
        <v>700</v>
      </c>
      <c r="F30" s="41">
        <v>700</v>
      </c>
      <c r="G30" s="41"/>
      <c r="K30" s="85"/>
    </row>
    <row r="31" spans="1:11" s="40" customFormat="1" x14ac:dyDescent="0.25">
      <c r="B31" s="123" t="s">
        <v>157</v>
      </c>
      <c r="C31" s="41"/>
      <c r="D31" s="128">
        <f>14.975%</f>
        <v>0.14974999999999999</v>
      </c>
      <c r="E31" s="41">
        <f>E30*D31</f>
        <v>104.825</v>
      </c>
      <c r="F31" s="41">
        <f>F30*D31</f>
        <v>104.825</v>
      </c>
      <c r="G31" s="41"/>
      <c r="K31" s="85"/>
    </row>
    <row r="32" spans="1:11" s="40" customFormat="1" x14ac:dyDescent="0.25">
      <c r="B32" s="40" t="s">
        <v>10</v>
      </c>
      <c r="C32" s="41">
        <v>53</v>
      </c>
      <c r="D32" s="40">
        <v>14</v>
      </c>
      <c r="E32" s="41">
        <f t="shared" ref="E32:E44" si="0">C32*D32</f>
        <v>742</v>
      </c>
      <c r="F32" s="41">
        <v>742</v>
      </c>
      <c r="G32" s="41"/>
      <c r="H32" s="41">
        <f>F22+F23+F24+F25+F26+F27+F28+F29+F30+F31+F32+F33+F34+F35</f>
        <v>11169.246375000001</v>
      </c>
      <c r="K32" s="85"/>
    </row>
    <row r="33" spans="2:11" s="40" customFormat="1" x14ac:dyDescent="0.25">
      <c r="B33" s="123" t="s">
        <v>157</v>
      </c>
      <c r="C33" s="41"/>
      <c r="D33" s="128">
        <f>14.975%</f>
        <v>0.14974999999999999</v>
      </c>
      <c r="E33" s="41">
        <f>E32*D33</f>
        <v>111.11449999999999</v>
      </c>
      <c r="F33" s="41">
        <f>F32*D33</f>
        <v>111.11449999999999</v>
      </c>
      <c r="G33" s="41"/>
      <c r="K33" s="85"/>
    </row>
    <row r="34" spans="2:11" s="40" customFormat="1" x14ac:dyDescent="0.25">
      <c r="B34" s="40" t="s">
        <v>11</v>
      </c>
      <c r="C34" s="41">
        <v>14</v>
      </c>
      <c r="D34" s="40">
        <v>14</v>
      </c>
      <c r="E34" s="41">
        <f t="shared" si="0"/>
        <v>196</v>
      </c>
      <c r="F34" s="41">
        <v>196</v>
      </c>
      <c r="G34" s="41"/>
      <c r="K34" s="85"/>
    </row>
    <row r="35" spans="2:11" s="40" customFormat="1" x14ac:dyDescent="0.25">
      <c r="B35" s="123" t="s">
        <v>157</v>
      </c>
      <c r="C35" s="41"/>
      <c r="D35" s="128">
        <f>14.975%</f>
        <v>0.14974999999999999</v>
      </c>
      <c r="E35" s="41">
        <f>E34*D35</f>
        <v>29.350999999999999</v>
      </c>
      <c r="F35" s="41">
        <f>F34*D35</f>
        <v>29.350999999999999</v>
      </c>
      <c r="G35" s="41"/>
      <c r="K35" s="85"/>
    </row>
    <row r="36" spans="2:11" s="40" customFormat="1" x14ac:dyDescent="0.25">
      <c r="B36" s="40" t="s">
        <v>211</v>
      </c>
      <c r="C36" s="41">
        <v>157.35</v>
      </c>
      <c r="D36" s="40">
        <v>1</v>
      </c>
      <c r="E36" s="41">
        <f t="shared" si="0"/>
        <v>157.35</v>
      </c>
      <c r="F36" s="41">
        <v>157.35</v>
      </c>
      <c r="G36" s="41"/>
      <c r="H36" s="40" t="s">
        <v>163</v>
      </c>
      <c r="K36" s="85"/>
    </row>
    <row r="37" spans="2:11" s="40" customFormat="1" x14ac:dyDescent="0.25">
      <c r="B37" s="40" t="s">
        <v>171</v>
      </c>
      <c r="C37" s="41">
        <v>3.83</v>
      </c>
      <c r="D37" s="40">
        <v>2000</v>
      </c>
      <c r="E37" s="41">
        <v>7529.98</v>
      </c>
      <c r="F37" s="41">
        <f>8858.8*0.85</f>
        <v>7529.98</v>
      </c>
      <c r="G37" s="41"/>
      <c r="H37" s="41" t="s">
        <v>244</v>
      </c>
      <c r="K37" s="85"/>
    </row>
    <row r="38" spans="2:11" s="40" customFormat="1" x14ac:dyDescent="0.25">
      <c r="B38" s="40" t="s">
        <v>79</v>
      </c>
      <c r="C38" s="41">
        <v>1.49</v>
      </c>
      <c r="D38" s="40">
        <v>1515</v>
      </c>
      <c r="E38" s="41">
        <f t="shared" si="0"/>
        <v>2257.35</v>
      </c>
      <c r="F38" s="41">
        <v>2257.35</v>
      </c>
      <c r="G38" s="41"/>
      <c r="K38" s="85"/>
    </row>
    <row r="39" spans="2:11" s="40" customFormat="1" x14ac:dyDescent="0.25">
      <c r="B39" s="123" t="s">
        <v>157</v>
      </c>
      <c r="C39" s="41"/>
      <c r="D39" s="128">
        <f>14.975%</f>
        <v>0.14974999999999999</v>
      </c>
      <c r="E39" s="125">
        <f>E38*D39</f>
        <v>338.0381625</v>
      </c>
      <c r="F39" s="125">
        <v>338.04</v>
      </c>
      <c r="G39" s="41"/>
      <c r="K39" s="85"/>
    </row>
    <row r="40" spans="2:11" s="40" customFormat="1" x14ac:dyDescent="0.25">
      <c r="B40" s="40" t="s">
        <v>78</v>
      </c>
      <c r="C40" s="41">
        <v>0.98</v>
      </c>
      <c r="D40" s="40">
        <v>1900</v>
      </c>
      <c r="E40" s="41">
        <f t="shared" si="0"/>
        <v>1862</v>
      </c>
      <c r="F40" s="41">
        <v>1862</v>
      </c>
      <c r="G40" s="41"/>
      <c r="K40" s="85"/>
    </row>
    <row r="41" spans="2:11" s="40" customFormat="1" x14ac:dyDescent="0.25">
      <c r="B41" s="123" t="s">
        <v>157</v>
      </c>
      <c r="C41" s="41"/>
      <c r="D41" s="128">
        <f>14.975%</f>
        <v>0.14974999999999999</v>
      </c>
      <c r="E41" s="125">
        <f>E40*D41</f>
        <v>278.83449999999999</v>
      </c>
      <c r="F41" s="125">
        <v>278.33</v>
      </c>
      <c r="G41" s="41"/>
      <c r="K41" s="85"/>
    </row>
    <row r="42" spans="2:11" s="40" customFormat="1" x14ac:dyDescent="0.25">
      <c r="B42" s="40" t="s">
        <v>243</v>
      </c>
      <c r="C42" s="41">
        <v>50</v>
      </c>
      <c r="D42" s="40">
        <v>2</v>
      </c>
      <c r="E42" s="41">
        <f>C42*D42</f>
        <v>100</v>
      </c>
      <c r="F42" s="41">
        <v>100</v>
      </c>
      <c r="G42" s="41"/>
      <c r="H42" s="41"/>
      <c r="K42" s="85"/>
    </row>
    <row r="43" spans="2:11" s="40" customFormat="1" x14ac:dyDescent="0.25">
      <c r="B43" s="123" t="s">
        <v>157</v>
      </c>
      <c r="C43" s="41"/>
      <c r="D43" s="128">
        <f>14.975%</f>
        <v>0.14974999999999999</v>
      </c>
      <c r="E43" s="125">
        <f>E42*D43</f>
        <v>14.975</v>
      </c>
      <c r="F43" s="125">
        <v>14.96</v>
      </c>
      <c r="G43" s="41"/>
      <c r="K43" s="85"/>
    </row>
    <row r="44" spans="2:11" s="40" customFormat="1" x14ac:dyDescent="0.25">
      <c r="B44" s="40" t="s">
        <v>76</v>
      </c>
      <c r="C44" s="41">
        <v>1212.99</v>
      </c>
      <c r="D44" s="40">
        <v>1</v>
      </c>
      <c r="E44" s="41">
        <f t="shared" si="0"/>
        <v>1212.99</v>
      </c>
      <c r="F44" s="41">
        <v>1212.99</v>
      </c>
      <c r="G44" s="41"/>
      <c r="H44" s="40" t="s">
        <v>242</v>
      </c>
      <c r="K44" s="85"/>
    </row>
    <row r="45" spans="2:11" s="40" customFormat="1" x14ac:dyDescent="0.25">
      <c r="B45" s="40" t="s">
        <v>208</v>
      </c>
      <c r="C45" s="41">
        <v>360.35</v>
      </c>
      <c r="D45" s="40">
        <v>1</v>
      </c>
      <c r="E45" s="41">
        <f>C45*D45</f>
        <v>360.35</v>
      </c>
      <c r="F45" s="41">
        <v>360.35</v>
      </c>
      <c r="G45" s="41"/>
      <c r="H45" s="40" t="s">
        <v>242</v>
      </c>
    </row>
    <row r="46" spans="2:11" s="40" customFormat="1" x14ac:dyDescent="0.25">
      <c r="C46" s="41"/>
      <c r="E46" s="41"/>
      <c r="F46" s="41"/>
      <c r="G46" s="41"/>
      <c r="K46" s="85"/>
    </row>
    <row r="47" spans="2:11" s="40" customFormat="1" x14ac:dyDescent="0.25">
      <c r="B47" s="42" t="s">
        <v>8</v>
      </c>
      <c r="C47" s="43"/>
      <c r="D47" s="42"/>
      <c r="E47" s="43">
        <f>SUM(E21:E45)</f>
        <v>26291.714037500002</v>
      </c>
      <c r="F47" s="43">
        <f>SUM(F21:F45)</f>
        <v>26291.196375000003</v>
      </c>
      <c r="G47" s="44"/>
      <c r="H47" s="45" t="s">
        <v>276</v>
      </c>
      <c r="K47" s="85"/>
    </row>
    <row r="48" spans="2:11" s="40" customFormat="1" x14ac:dyDescent="0.25">
      <c r="B48" s="47"/>
      <c r="C48" s="48"/>
      <c r="D48" s="47"/>
      <c r="E48" s="48"/>
      <c r="F48" s="48"/>
      <c r="G48" s="49"/>
      <c r="H48" s="50"/>
      <c r="K48" s="85"/>
    </row>
    <row r="49" spans="1:11" s="40" customFormat="1" x14ac:dyDescent="0.25">
      <c r="A49" s="39" t="s">
        <v>158</v>
      </c>
      <c r="C49" s="41"/>
      <c r="E49" s="41"/>
      <c r="F49" s="41"/>
      <c r="G49" s="41"/>
      <c r="K49" s="85"/>
    </row>
    <row r="50" spans="1:11" s="40" customFormat="1" x14ac:dyDescent="0.25">
      <c r="B50" s="40" t="s">
        <v>172</v>
      </c>
      <c r="C50" s="41">
        <v>500</v>
      </c>
      <c r="D50" s="40">
        <v>1</v>
      </c>
      <c r="E50" s="41">
        <f>C50*D50</f>
        <v>500</v>
      </c>
      <c r="F50" s="41">
        <f>100.31+130.45+37.2</f>
        <v>267.95999999999998</v>
      </c>
      <c r="G50" s="41"/>
      <c r="H50" s="40" t="s">
        <v>276</v>
      </c>
      <c r="K50" s="85"/>
    </row>
    <row r="51" spans="1:11" s="40" customFormat="1" x14ac:dyDescent="0.25">
      <c r="B51" s="40" t="s">
        <v>238</v>
      </c>
      <c r="C51" s="41">
        <v>300</v>
      </c>
      <c r="D51" s="40">
        <v>1</v>
      </c>
      <c r="E51" s="41">
        <v>300</v>
      </c>
      <c r="F51" s="41">
        <v>100</v>
      </c>
      <c r="G51" s="41"/>
      <c r="H51" s="40" t="s">
        <v>276</v>
      </c>
      <c r="K51" s="85"/>
    </row>
    <row r="52" spans="1:11" s="40" customFormat="1" x14ac:dyDescent="0.25">
      <c r="C52" s="41"/>
      <c r="E52" s="41"/>
      <c r="F52" s="41"/>
      <c r="G52" s="41"/>
      <c r="K52" s="85"/>
    </row>
    <row r="53" spans="1:11" s="40" customFormat="1" x14ac:dyDescent="0.25">
      <c r="B53" s="42" t="s">
        <v>8</v>
      </c>
      <c r="C53" s="43"/>
      <c r="D53" s="42"/>
      <c r="E53" s="43">
        <f>SUM(E49:E51)</f>
        <v>800</v>
      </c>
      <c r="F53" s="43">
        <f>SUM(F50:F50)</f>
        <v>267.95999999999998</v>
      </c>
      <c r="G53" s="44"/>
      <c r="H53" s="45"/>
      <c r="K53" s="85"/>
    </row>
    <row r="54" spans="1:11" s="40" customFormat="1" x14ac:dyDescent="0.25">
      <c r="B54" s="47"/>
      <c r="C54" s="48"/>
      <c r="D54" s="47"/>
      <c r="E54" s="48"/>
      <c r="F54" s="48"/>
      <c r="G54" s="49"/>
      <c r="H54" s="50"/>
      <c r="K54" s="85"/>
    </row>
    <row r="55" spans="1:11" s="40" customFormat="1" x14ac:dyDescent="0.25">
      <c r="A55" s="39" t="s">
        <v>13</v>
      </c>
      <c r="C55" s="41"/>
      <c r="E55" s="41"/>
      <c r="F55" s="41"/>
      <c r="G55" s="41"/>
      <c r="K55" s="85"/>
    </row>
    <row r="56" spans="1:11" s="40" customFormat="1" x14ac:dyDescent="0.25">
      <c r="B56" s="40" t="s">
        <v>14</v>
      </c>
      <c r="C56" s="41">
        <v>1000</v>
      </c>
      <c r="D56" s="40">
        <v>1</v>
      </c>
      <c r="E56" s="41">
        <f t="shared" ref="E56" si="1">C56*D56</f>
        <v>1000</v>
      </c>
      <c r="F56" s="41">
        <f>588*1.15+550+10+60</f>
        <v>1296.1999999999998</v>
      </c>
      <c r="G56" s="41"/>
      <c r="H56" s="40" t="s">
        <v>276</v>
      </c>
      <c r="K56" s="85"/>
    </row>
    <row r="57" spans="1:11" s="40" customFormat="1" x14ac:dyDescent="0.25">
      <c r="C57" s="41"/>
      <c r="E57" s="41"/>
      <c r="F57" s="41"/>
      <c r="G57" s="41"/>
      <c r="K57" s="85"/>
    </row>
    <row r="58" spans="1:11" s="40" customFormat="1" x14ac:dyDescent="0.25">
      <c r="B58" s="42" t="s">
        <v>8</v>
      </c>
      <c r="C58" s="43"/>
      <c r="D58" s="42"/>
      <c r="E58" s="43">
        <f>SUM(E56:E56)</f>
        <v>1000</v>
      </c>
      <c r="F58" s="43">
        <f>SUM(F56:F56)</f>
        <v>1296.1999999999998</v>
      </c>
      <c r="G58" s="44"/>
      <c r="H58" s="45"/>
      <c r="K58" s="85"/>
    </row>
    <row r="59" spans="1:11" s="40" customFormat="1" x14ac:dyDescent="0.25">
      <c r="C59" s="41"/>
      <c r="E59" s="41"/>
      <c r="F59" s="41"/>
      <c r="G59" s="41"/>
      <c r="K59" s="85"/>
    </row>
    <row r="60" spans="1:11" s="40" customFormat="1" x14ac:dyDescent="0.25">
      <c r="A60" s="39" t="s">
        <v>212</v>
      </c>
      <c r="C60" s="41"/>
      <c r="E60" s="41"/>
      <c r="F60" s="41"/>
      <c r="G60" s="41"/>
      <c r="K60" s="85"/>
    </row>
    <row r="61" spans="1:11" s="40" customFormat="1" x14ac:dyDescent="0.25">
      <c r="B61" s="40" t="s">
        <v>173</v>
      </c>
      <c r="C61" s="41">
        <v>8500</v>
      </c>
      <c r="D61" s="40">
        <v>1</v>
      </c>
      <c r="E61" s="41">
        <f t="shared" ref="E61:E65" si="2">C61*D61</f>
        <v>8500</v>
      </c>
      <c r="F61" s="41">
        <v>8500</v>
      </c>
      <c r="G61" s="41"/>
      <c r="H61" s="40" t="s">
        <v>260</v>
      </c>
      <c r="K61" s="85"/>
    </row>
    <row r="62" spans="1:11" s="40" customFormat="1" x14ac:dyDescent="0.25">
      <c r="B62" s="40" t="s">
        <v>229</v>
      </c>
      <c r="C62" s="41">
        <v>26300</v>
      </c>
      <c r="D62" s="40">
        <v>1</v>
      </c>
      <c r="E62" s="41">
        <f t="shared" si="2"/>
        <v>26300</v>
      </c>
      <c r="F62" s="41">
        <v>26300</v>
      </c>
      <c r="G62" s="41"/>
      <c r="H62" s="40" t="s">
        <v>272</v>
      </c>
      <c r="K62" s="84"/>
    </row>
    <row r="63" spans="1:11" s="40" customFormat="1" x14ac:dyDescent="0.25">
      <c r="B63" s="40" t="s">
        <v>213</v>
      </c>
      <c r="C63" s="41">
        <v>250</v>
      </c>
      <c r="D63" s="40">
        <v>1</v>
      </c>
      <c r="E63" s="41">
        <f t="shared" si="2"/>
        <v>250</v>
      </c>
      <c r="F63" s="41">
        <v>200</v>
      </c>
      <c r="G63" s="41"/>
      <c r="H63" s="40" t="s">
        <v>276</v>
      </c>
      <c r="K63" s="84"/>
    </row>
    <row r="64" spans="1:11" s="40" customFormat="1" x14ac:dyDescent="0.25">
      <c r="B64" s="40" t="s">
        <v>214</v>
      </c>
      <c r="C64" s="41">
        <v>150</v>
      </c>
      <c r="D64" s="40">
        <v>1</v>
      </c>
      <c r="E64" s="41">
        <f t="shared" si="2"/>
        <v>150</v>
      </c>
      <c r="F64" s="41">
        <v>66.150000000000006</v>
      </c>
      <c r="G64" s="41"/>
      <c r="H64" s="40" t="s">
        <v>276</v>
      </c>
      <c r="K64" s="84"/>
    </row>
    <row r="65" spans="1:292" s="40" customFormat="1" x14ac:dyDescent="0.25">
      <c r="B65" s="40" t="s">
        <v>215</v>
      </c>
      <c r="C65" s="41">
        <v>750</v>
      </c>
      <c r="D65" s="40">
        <v>1</v>
      </c>
      <c r="E65" s="41">
        <f t="shared" si="2"/>
        <v>750</v>
      </c>
      <c r="F65" s="41">
        <f>89.36+39.94+25.24+77.78+67.49</f>
        <v>299.81</v>
      </c>
      <c r="G65" s="41"/>
      <c r="K65" s="84"/>
    </row>
    <row r="66" spans="1:292" s="40" customFormat="1" x14ac:dyDescent="0.25">
      <c r="C66" s="41"/>
      <c r="E66" s="41"/>
      <c r="F66" s="41"/>
      <c r="G66" s="41"/>
      <c r="K66" s="85"/>
    </row>
    <row r="67" spans="1:292" s="40" customFormat="1" x14ac:dyDescent="0.25">
      <c r="B67" s="42" t="s">
        <v>8</v>
      </c>
      <c r="C67" s="43"/>
      <c r="D67" s="42"/>
      <c r="E67" s="43">
        <f>SUM(E61:E65)</f>
        <v>35950</v>
      </c>
      <c r="F67" s="43">
        <f>SUM(F61:F65)</f>
        <v>35365.96</v>
      </c>
      <c r="G67" s="44"/>
      <c r="H67" s="45"/>
      <c r="K67" s="85"/>
    </row>
    <row r="68" spans="1:292" s="40" customFormat="1" x14ac:dyDescent="0.25">
      <c r="C68" s="41"/>
      <c r="E68" s="41"/>
      <c r="F68" s="41"/>
      <c r="G68" s="41"/>
      <c r="K68" s="85"/>
    </row>
    <row r="69" spans="1:292" s="14" customFormat="1" x14ac:dyDescent="0.25">
      <c r="A69" s="39" t="s">
        <v>161</v>
      </c>
      <c r="B69" s="40"/>
      <c r="C69" s="41"/>
      <c r="D69" s="40"/>
      <c r="E69" s="41"/>
      <c r="F69" s="41"/>
      <c r="G69" s="41"/>
      <c r="H69" s="40"/>
      <c r="I69" s="40"/>
      <c r="J69" s="40"/>
      <c r="K69" s="85"/>
      <c r="L69" s="50"/>
      <c r="M69" s="50"/>
      <c r="N69" s="50"/>
      <c r="O69" s="50"/>
      <c r="P69" s="50"/>
      <c r="Q69" s="50"/>
      <c r="R69" s="50"/>
      <c r="S69" s="50"/>
      <c r="T69" s="50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  <c r="IW69" s="86"/>
      <c r="IX69" s="86"/>
      <c r="IY69" s="86"/>
      <c r="IZ69" s="86"/>
      <c r="JA69" s="86"/>
      <c r="JB69" s="86"/>
      <c r="JC69" s="86"/>
      <c r="JD69" s="86"/>
      <c r="JE69" s="86"/>
      <c r="JF69" s="86"/>
      <c r="JG69" s="86"/>
      <c r="JH69" s="86"/>
      <c r="JI69" s="86"/>
      <c r="JJ69" s="86"/>
      <c r="JK69" s="86"/>
      <c r="JL69" s="86"/>
      <c r="JM69" s="86"/>
      <c r="JN69" s="86"/>
      <c r="JO69" s="86"/>
      <c r="JP69" s="86"/>
      <c r="JQ69" s="86"/>
      <c r="JR69" s="86"/>
      <c r="JS69" s="86"/>
      <c r="JT69" s="86"/>
      <c r="JU69" s="86"/>
      <c r="JV69" s="86"/>
      <c r="JW69" s="86"/>
      <c r="JX69" s="86"/>
      <c r="JY69" s="86"/>
      <c r="JZ69" s="86"/>
      <c r="KA69" s="86"/>
      <c r="KB69" s="86"/>
      <c r="KC69" s="86"/>
      <c r="KD69" s="86"/>
      <c r="KE69" s="86"/>
      <c r="KF69" s="86"/>
    </row>
    <row r="70" spans="1:292" s="40" customFormat="1" x14ac:dyDescent="0.25">
      <c r="B70" s="40" t="s">
        <v>216</v>
      </c>
      <c r="C70" s="41">
        <v>525</v>
      </c>
      <c r="D70" s="40">
        <v>1</v>
      </c>
      <c r="E70" s="41">
        <f>C70*D70</f>
        <v>525</v>
      </c>
      <c r="F70" s="41">
        <v>525</v>
      </c>
      <c r="G70" s="41"/>
      <c r="H70" s="40" t="s">
        <v>276</v>
      </c>
      <c r="K70" s="85"/>
      <c r="L70" s="50"/>
      <c r="M70" s="50"/>
      <c r="N70" s="50"/>
      <c r="O70" s="50"/>
      <c r="P70" s="50"/>
      <c r="Q70" s="50"/>
      <c r="R70" s="50"/>
      <c r="S70" s="50"/>
      <c r="T70" s="50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86"/>
      <c r="IY70" s="86"/>
      <c r="IZ70" s="86"/>
      <c r="JA70" s="86"/>
      <c r="JB70" s="86"/>
      <c r="JC70" s="86"/>
      <c r="JD70" s="86"/>
      <c r="JE70" s="86"/>
      <c r="JF70" s="86"/>
      <c r="JG70" s="86"/>
      <c r="JH70" s="86"/>
      <c r="JI70" s="86"/>
      <c r="JJ70" s="86"/>
      <c r="JK70" s="86"/>
      <c r="JL70" s="86"/>
      <c r="JM70" s="86"/>
      <c r="JN70" s="86"/>
      <c r="JO70" s="86"/>
      <c r="JP70" s="86"/>
      <c r="JQ70" s="86"/>
      <c r="JR70" s="86"/>
      <c r="JS70" s="86"/>
      <c r="JT70" s="86"/>
      <c r="JU70" s="86"/>
      <c r="JV70" s="86"/>
      <c r="JW70" s="86"/>
      <c r="JX70" s="86"/>
      <c r="JY70" s="86"/>
      <c r="JZ70" s="86"/>
      <c r="KA70" s="86"/>
      <c r="KB70" s="86"/>
      <c r="KC70" s="86"/>
      <c r="KD70" s="86"/>
      <c r="KE70" s="86"/>
      <c r="KF70" s="86"/>
    </row>
    <row r="71" spans="1:292" s="40" customFormat="1" x14ac:dyDescent="0.25">
      <c r="C71" s="41"/>
      <c r="E71" s="41"/>
      <c r="F71" s="41"/>
      <c r="G71" s="41"/>
      <c r="K71" s="85"/>
      <c r="L71" s="50"/>
      <c r="M71" s="50"/>
      <c r="N71" s="50"/>
      <c r="O71" s="50"/>
      <c r="P71" s="50"/>
      <c r="Q71" s="50"/>
      <c r="R71" s="50"/>
      <c r="S71" s="50"/>
      <c r="T71" s="50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  <c r="JI71" s="86"/>
      <c r="JJ71" s="86"/>
      <c r="JK71" s="86"/>
      <c r="JL71" s="86"/>
      <c r="JM71" s="86"/>
      <c r="JN71" s="86"/>
      <c r="JO71" s="86"/>
      <c r="JP71" s="86"/>
      <c r="JQ71" s="86"/>
      <c r="JR71" s="86"/>
      <c r="JS71" s="86"/>
      <c r="JT71" s="86"/>
      <c r="JU71" s="86"/>
      <c r="JV71" s="86"/>
      <c r="JW71" s="86"/>
      <c r="JX71" s="86"/>
      <c r="JY71" s="86"/>
      <c r="JZ71" s="86"/>
      <c r="KA71" s="86"/>
      <c r="KB71" s="86"/>
      <c r="KC71" s="86"/>
      <c r="KD71" s="86"/>
      <c r="KE71" s="86"/>
      <c r="KF71" s="86"/>
    </row>
    <row r="72" spans="1:292" s="40" customFormat="1" x14ac:dyDescent="0.25">
      <c r="B72" s="42" t="s">
        <v>8</v>
      </c>
      <c r="C72" s="43"/>
      <c r="D72" s="42"/>
      <c r="E72" s="43">
        <f>SUM(E70:E70)</f>
        <v>525</v>
      </c>
      <c r="F72" s="43">
        <f>SUM(F70:F70)</f>
        <v>525</v>
      </c>
      <c r="G72" s="44"/>
      <c r="H72" s="45"/>
      <c r="K72" s="85"/>
      <c r="L72" s="50"/>
      <c r="M72" s="50"/>
      <c r="N72" s="50"/>
      <c r="O72" s="50"/>
      <c r="P72" s="50"/>
      <c r="Q72" s="50"/>
      <c r="R72" s="50"/>
      <c r="S72" s="50"/>
      <c r="T72" s="50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  <c r="JI72" s="86"/>
      <c r="JJ72" s="86"/>
      <c r="JK72" s="86"/>
      <c r="JL72" s="86"/>
      <c r="JM72" s="86"/>
      <c r="JN72" s="86"/>
      <c r="JO72" s="86"/>
      <c r="JP72" s="86"/>
      <c r="JQ72" s="86"/>
      <c r="JR72" s="86"/>
      <c r="JS72" s="86"/>
      <c r="JT72" s="86"/>
      <c r="JU72" s="86"/>
      <c r="JV72" s="86"/>
      <c r="JW72" s="86"/>
      <c r="JX72" s="86"/>
      <c r="JY72" s="86"/>
      <c r="JZ72" s="86"/>
      <c r="KA72" s="86"/>
      <c r="KB72" s="86"/>
      <c r="KC72" s="86"/>
      <c r="KD72" s="86"/>
      <c r="KE72" s="86"/>
      <c r="KF72" s="86"/>
    </row>
    <row r="73" spans="1:292" s="40" customFormat="1" x14ac:dyDescent="0.25">
      <c r="B73" s="47"/>
      <c r="C73" s="48"/>
      <c r="D73" s="47"/>
      <c r="E73" s="48"/>
      <c r="F73" s="48"/>
      <c r="G73" s="49"/>
      <c r="H73" s="50"/>
      <c r="K73" s="85"/>
      <c r="L73" s="50"/>
      <c r="M73" s="50"/>
      <c r="N73" s="50"/>
      <c r="O73" s="50"/>
      <c r="P73" s="50"/>
      <c r="Q73" s="50"/>
      <c r="R73" s="50"/>
      <c r="S73" s="50"/>
      <c r="T73" s="50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  <c r="IW73" s="86"/>
      <c r="IX73" s="86"/>
      <c r="IY73" s="86"/>
      <c r="IZ73" s="86"/>
      <c r="JA73" s="86"/>
      <c r="JB73" s="86"/>
      <c r="JC73" s="86"/>
      <c r="JD73" s="86"/>
      <c r="JE73" s="86"/>
      <c r="JF73" s="86"/>
      <c r="JG73" s="86"/>
      <c r="JH73" s="86"/>
      <c r="JI73" s="86"/>
      <c r="JJ73" s="86"/>
      <c r="JK73" s="86"/>
      <c r="JL73" s="86"/>
      <c r="JM73" s="86"/>
      <c r="JN73" s="86"/>
      <c r="JO73" s="86"/>
      <c r="JP73" s="86"/>
      <c r="JQ73" s="86"/>
      <c r="JR73" s="86"/>
      <c r="JS73" s="86"/>
      <c r="JT73" s="86"/>
      <c r="JU73" s="86"/>
      <c r="JV73" s="86"/>
      <c r="JW73" s="86"/>
      <c r="JX73" s="86"/>
      <c r="JY73" s="86"/>
      <c r="JZ73" s="86"/>
      <c r="KA73" s="86"/>
      <c r="KB73" s="86"/>
      <c r="KC73" s="86"/>
      <c r="KD73" s="86"/>
      <c r="KE73" s="86"/>
      <c r="KF73" s="86"/>
    </row>
    <row r="74" spans="1:292" s="40" customFormat="1" x14ac:dyDescent="0.25">
      <c r="A74" s="39" t="s">
        <v>236</v>
      </c>
      <c r="B74" s="40" t="s">
        <v>259</v>
      </c>
      <c r="C74" s="41">
        <v>150</v>
      </c>
      <c r="D74" s="40">
        <v>3</v>
      </c>
      <c r="E74" s="41">
        <f>D74*C74</f>
        <v>450</v>
      </c>
      <c r="F74" s="41">
        <v>450</v>
      </c>
      <c r="G74" s="41"/>
      <c r="H74" s="40" t="s">
        <v>272</v>
      </c>
      <c r="K74" s="85"/>
      <c r="L74" s="50"/>
      <c r="M74" s="50"/>
      <c r="N74" s="50"/>
      <c r="O74" s="50"/>
      <c r="P74" s="50"/>
      <c r="Q74" s="50"/>
      <c r="R74" s="50"/>
      <c r="S74" s="50"/>
      <c r="T74" s="50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86"/>
      <c r="IY74" s="86"/>
      <c r="IZ74" s="86"/>
      <c r="JA74" s="86"/>
      <c r="JB74" s="86"/>
      <c r="JC74" s="86"/>
      <c r="JD74" s="86"/>
      <c r="JE74" s="86"/>
      <c r="JF74" s="86"/>
      <c r="JG74" s="86"/>
      <c r="JH74" s="86"/>
      <c r="JI74" s="86"/>
      <c r="JJ74" s="86"/>
      <c r="JK74" s="86"/>
      <c r="JL74" s="86"/>
      <c r="JM74" s="86"/>
      <c r="JN74" s="86"/>
      <c r="JO74" s="86"/>
      <c r="JP74" s="86"/>
      <c r="JQ74" s="86"/>
      <c r="JR74" s="86"/>
      <c r="JS74" s="86"/>
      <c r="JT74" s="86"/>
      <c r="JU74" s="86"/>
      <c r="JV74" s="86"/>
      <c r="JW74" s="86"/>
      <c r="JX74" s="86"/>
      <c r="JY74" s="86"/>
      <c r="JZ74" s="86"/>
      <c r="KA74" s="86"/>
      <c r="KB74" s="86"/>
      <c r="KC74" s="86"/>
      <c r="KD74" s="86"/>
      <c r="KE74" s="86"/>
      <c r="KF74" s="86"/>
    </row>
    <row r="75" spans="1:292" s="40" customFormat="1" x14ac:dyDescent="0.25">
      <c r="A75" s="39"/>
      <c r="B75" s="40" t="s">
        <v>237</v>
      </c>
      <c r="C75" s="41">
        <v>3000</v>
      </c>
      <c r="D75" s="40">
        <v>3</v>
      </c>
      <c r="E75" s="41">
        <v>3000</v>
      </c>
      <c r="F75" s="41">
        <v>3000</v>
      </c>
      <c r="G75" s="41"/>
      <c r="H75" s="40" t="s">
        <v>272</v>
      </c>
      <c r="K75" s="85"/>
      <c r="L75" s="50"/>
      <c r="M75" s="50"/>
      <c r="N75" s="50"/>
      <c r="O75" s="50"/>
      <c r="P75" s="50"/>
      <c r="Q75" s="50"/>
      <c r="R75" s="50"/>
      <c r="S75" s="50"/>
      <c r="T75" s="50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86"/>
      <c r="IY75" s="86"/>
      <c r="IZ75" s="86"/>
      <c r="JA75" s="86"/>
      <c r="JB75" s="86"/>
      <c r="JC75" s="86"/>
      <c r="JD75" s="86"/>
      <c r="JE75" s="86"/>
      <c r="JF75" s="86"/>
      <c r="JG75" s="86"/>
      <c r="JH75" s="86"/>
      <c r="JI75" s="86"/>
      <c r="JJ75" s="86"/>
      <c r="JK75" s="86"/>
      <c r="JL75" s="86"/>
      <c r="JM75" s="86"/>
      <c r="JN75" s="86"/>
      <c r="JO75" s="86"/>
      <c r="JP75" s="86"/>
      <c r="JQ75" s="86"/>
      <c r="JR75" s="86"/>
      <c r="JS75" s="86"/>
      <c r="JT75" s="86"/>
      <c r="JU75" s="86"/>
      <c r="JV75" s="86"/>
      <c r="JW75" s="86"/>
      <c r="JX75" s="86"/>
      <c r="JY75" s="86"/>
      <c r="JZ75" s="86"/>
      <c r="KA75" s="86"/>
      <c r="KB75" s="86"/>
      <c r="KC75" s="86"/>
      <c r="KD75" s="86"/>
      <c r="KE75" s="86"/>
      <c r="KF75" s="86"/>
    </row>
    <row r="76" spans="1:292" s="40" customFormat="1" x14ac:dyDescent="0.25">
      <c r="B76" s="40" t="s">
        <v>166</v>
      </c>
      <c r="C76" s="41">
        <v>500</v>
      </c>
      <c r="D76" s="40">
        <v>1</v>
      </c>
      <c r="E76" s="41">
        <v>500</v>
      </c>
      <c r="F76" s="41">
        <v>500</v>
      </c>
      <c r="G76" s="41"/>
      <c r="H76" s="40" t="s">
        <v>272</v>
      </c>
      <c r="K76" s="85" t="s">
        <v>239</v>
      </c>
      <c r="L76" s="49">
        <f>E78+E83+E114</f>
        <v>9150</v>
      </c>
      <c r="M76" s="50"/>
      <c r="N76" s="50"/>
      <c r="O76" s="50"/>
      <c r="P76" s="50"/>
      <c r="Q76" s="50"/>
      <c r="R76" s="50"/>
      <c r="S76" s="50"/>
      <c r="T76" s="50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86"/>
      <c r="JM76" s="86"/>
      <c r="JN76" s="86"/>
      <c r="JO76" s="86"/>
      <c r="JP76" s="86"/>
      <c r="JQ76" s="86"/>
      <c r="JR76" s="86"/>
      <c r="JS76" s="86"/>
      <c r="JT76" s="86"/>
      <c r="JU76" s="86"/>
      <c r="JV76" s="86"/>
      <c r="JW76" s="86"/>
      <c r="JX76" s="86"/>
      <c r="JY76" s="86"/>
      <c r="JZ76" s="86"/>
      <c r="KA76" s="86"/>
      <c r="KB76" s="86"/>
      <c r="KC76" s="86"/>
      <c r="KD76" s="86"/>
      <c r="KE76" s="86"/>
      <c r="KF76" s="86"/>
    </row>
    <row r="77" spans="1:292" s="40" customFormat="1" x14ac:dyDescent="0.25">
      <c r="C77" s="41"/>
      <c r="E77" s="41"/>
      <c r="F77" s="41"/>
      <c r="G77" s="41"/>
      <c r="K77" s="85"/>
      <c r="L77" s="50"/>
      <c r="M77" s="50"/>
      <c r="N77" s="50"/>
      <c r="O77" s="50"/>
      <c r="P77" s="50"/>
      <c r="Q77" s="50"/>
      <c r="R77" s="50"/>
      <c r="S77" s="50"/>
      <c r="T77" s="50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  <c r="IW77" s="86"/>
      <c r="IX77" s="86"/>
      <c r="IY77" s="86"/>
      <c r="IZ77" s="86"/>
      <c r="JA77" s="86"/>
      <c r="JB77" s="86"/>
      <c r="JC77" s="86"/>
      <c r="JD77" s="86"/>
      <c r="JE77" s="86"/>
      <c r="JF77" s="86"/>
      <c r="JG77" s="86"/>
      <c r="JH77" s="86"/>
      <c r="JI77" s="86"/>
      <c r="JJ77" s="86"/>
      <c r="JK77" s="86"/>
      <c r="JL77" s="86"/>
      <c r="JM77" s="86"/>
      <c r="JN77" s="86"/>
      <c r="JO77" s="86"/>
      <c r="JP77" s="86"/>
      <c r="JQ77" s="86"/>
      <c r="JR77" s="86"/>
      <c r="JS77" s="86"/>
      <c r="JT77" s="86"/>
      <c r="JU77" s="86"/>
      <c r="JV77" s="86"/>
      <c r="JW77" s="86"/>
      <c r="JX77" s="86"/>
      <c r="JY77" s="86"/>
      <c r="JZ77" s="86"/>
      <c r="KA77" s="86"/>
      <c r="KB77" s="86"/>
      <c r="KC77" s="86"/>
      <c r="KD77" s="86"/>
      <c r="KE77" s="86"/>
      <c r="KF77" s="86"/>
    </row>
    <row r="78" spans="1:292" s="40" customFormat="1" x14ac:dyDescent="0.25">
      <c r="B78" s="42" t="s">
        <v>8</v>
      </c>
      <c r="C78" s="43"/>
      <c r="D78" s="42"/>
      <c r="E78" s="43">
        <f>SUM(E74:E76)</f>
        <v>3950</v>
      </c>
      <c r="F78" s="43">
        <f>SUM(F74:F77)</f>
        <v>3950</v>
      </c>
      <c r="G78" s="44"/>
      <c r="H78" s="45"/>
      <c r="K78" s="85"/>
      <c r="L78" s="50"/>
      <c r="M78" s="50"/>
      <c r="N78" s="50"/>
      <c r="O78" s="50"/>
      <c r="P78" s="50"/>
      <c r="Q78" s="50"/>
      <c r="R78" s="50"/>
      <c r="S78" s="50"/>
      <c r="T78" s="50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  <c r="IW78" s="86"/>
      <c r="IX78" s="86"/>
      <c r="IY78" s="86"/>
      <c r="IZ78" s="86"/>
      <c r="JA78" s="86"/>
      <c r="JB78" s="86"/>
      <c r="JC78" s="86"/>
      <c r="JD78" s="86"/>
      <c r="JE78" s="86"/>
      <c r="JF78" s="86"/>
      <c r="JG78" s="86"/>
      <c r="JH78" s="86"/>
      <c r="JI78" s="86"/>
      <c r="JJ78" s="86"/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/>
      <c r="KD78" s="86"/>
      <c r="KE78" s="86"/>
      <c r="KF78" s="86"/>
    </row>
    <row r="79" spans="1:292" s="40" customFormat="1" x14ac:dyDescent="0.25">
      <c r="B79" s="47"/>
      <c r="C79" s="48"/>
      <c r="D79" s="47"/>
      <c r="E79" s="48"/>
      <c r="F79" s="48"/>
      <c r="G79" s="49"/>
      <c r="H79" s="50"/>
      <c r="K79" s="85"/>
      <c r="L79" s="50"/>
      <c r="M79" s="50"/>
      <c r="N79" s="50"/>
      <c r="O79" s="50"/>
      <c r="P79" s="50"/>
      <c r="Q79" s="50"/>
      <c r="R79" s="50"/>
      <c r="S79" s="50"/>
      <c r="T79" s="50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6"/>
      <c r="JN79" s="86"/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</row>
    <row r="80" spans="1:292" s="40" customFormat="1" ht="16.5" thickBot="1" x14ac:dyDescent="0.3">
      <c r="A80" s="24" t="s">
        <v>15</v>
      </c>
      <c r="B80" s="25"/>
      <c r="C80" s="26"/>
      <c r="D80" s="25"/>
      <c r="E80" s="27">
        <f>SUM(E6+E11+E47+E58+E67+E72+E6+E18+E53+E78)</f>
        <v>70977.424037499994</v>
      </c>
      <c r="F80" s="27">
        <f>SUM(F72+F67+F58+F53+F47+F18+F11+F6+F78)</f>
        <v>69167.986374999993</v>
      </c>
      <c r="G80" s="26"/>
      <c r="H80" s="25"/>
      <c r="I80" s="25"/>
      <c r="J80" s="25"/>
      <c r="K80" s="117"/>
      <c r="L80" s="50"/>
      <c r="M80" s="50"/>
      <c r="N80" s="50"/>
      <c r="O80" s="50"/>
      <c r="P80" s="50"/>
      <c r="Q80" s="50"/>
      <c r="R80" s="50"/>
      <c r="S80" s="50"/>
      <c r="T80" s="50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  <c r="IW80" s="86"/>
      <c r="IX80" s="86"/>
      <c r="IY80" s="86"/>
      <c r="IZ80" s="86"/>
      <c r="JA80" s="86"/>
      <c r="JB80" s="86"/>
      <c r="JC80" s="86"/>
      <c r="JD80" s="86"/>
      <c r="JE80" s="86"/>
      <c r="JF80" s="86"/>
      <c r="JG80" s="86"/>
      <c r="JH80" s="86"/>
      <c r="JI80" s="86"/>
      <c r="JJ80" s="86"/>
      <c r="JK80" s="86"/>
      <c r="JL80" s="86"/>
      <c r="JM80" s="86"/>
      <c r="JN80" s="86"/>
      <c r="JO80" s="86"/>
      <c r="JP80" s="86"/>
      <c r="JQ80" s="86"/>
      <c r="JR80" s="86"/>
      <c r="JS80" s="86"/>
      <c r="JT80" s="86"/>
      <c r="JU80" s="86"/>
      <c r="JV80" s="86"/>
      <c r="JW80" s="86"/>
      <c r="JX80" s="86"/>
      <c r="JY80" s="86"/>
      <c r="JZ80" s="86"/>
      <c r="KA80" s="86"/>
      <c r="KB80" s="86"/>
      <c r="KC80" s="86"/>
      <c r="KD80" s="86"/>
      <c r="KE80" s="86"/>
      <c r="KF80" s="86"/>
    </row>
    <row r="81" spans="1:292" s="147" customFormat="1" ht="16.5" thickTop="1" x14ac:dyDescent="0.25">
      <c r="A81" s="131" t="s">
        <v>16</v>
      </c>
      <c r="B81" s="131" t="s">
        <v>1</v>
      </c>
      <c r="C81" s="146" t="s">
        <v>2</v>
      </c>
      <c r="D81" s="131" t="s">
        <v>3</v>
      </c>
      <c r="E81" s="146" t="s">
        <v>4</v>
      </c>
      <c r="F81" s="146" t="s">
        <v>5</v>
      </c>
      <c r="G81" s="146"/>
      <c r="H81" s="131" t="s">
        <v>6</v>
      </c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/>
      <c r="IN81" s="148"/>
      <c r="IO81" s="148"/>
      <c r="IP81" s="148"/>
      <c r="IQ81" s="148"/>
      <c r="IR81" s="148"/>
      <c r="IS81" s="148"/>
      <c r="IT81" s="148"/>
      <c r="IU81" s="148"/>
      <c r="IV81" s="148"/>
      <c r="IW81" s="148"/>
      <c r="IX81" s="148"/>
      <c r="IY81" s="148"/>
      <c r="IZ81" s="148"/>
      <c r="JA81" s="148"/>
      <c r="JB81" s="148"/>
      <c r="JC81" s="148"/>
      <c r="JD81" s="148"/>
      <c r="JE81" s="148"/>
      <c r="JF81" s="148"/>
      <c r="JG81" s="148"/>
      <c r="JH81" s="148"/>
      <c r="JI81" s="148"/>
      <c r="JJ81" s="148"/>
      <c r="JK81" s="148"/>
      <c r="JL81" s="148"/>
      <c r="JM81" s="148"/>
      <c r="JN81" s="148"/>
      <c r="JO81" s="148"/>
      <c r="JP81" s="148"/>
      <c r="JQ81" s="148"/>
      <c r="JR81" s="148"/>
      <c r="JS81" s="148"/>
      <c r="JT81" s="148"/>
      <c r="JU81" s="148"/>
      <c r="JV81" s="148"/>
      <c r="JW81" s="148"/>
      <c r="JX81" s="148"/>
      <c r="JY81" s="148"/>
      <c r="JZ81" s="148"/>
      <c r="KA81" s="148"/>
      <c r="KB81" s="148"/>
      <c r="KC81" s="148"/>
      <c r="KD81" s="148"/>
      <c r="KE81" s="148"/>
      <c r="KF81" s="148"/>
    </row>
    <row r="82" spans="1:292" s="40" customFormat="1" x14ac:dyDescent="0.25">
      <c r="A82" s="39" t="s">
        <v>174</v>
      </c>
      <c r="C82" s="41"/>
      <c r="E82" s="41"/>
      <c r="F82" s="41"/>
      <c r="G82" s="41"/>
      <c r="K82" s="85"/>
      <c r="L82" s="50"/>
      <c r="M82" s="50"/>
      <c r="N82" s="50"/>
      <c r="O82" s="50"/>
      <c r="P82" s="50"/>
      <c r="Q82" s="50"/>
      <c r="R82" s="50"/>
      <c r="S82" s="50"/>
      <c r="T82" s="50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86"/>
      <c r="IY82" s="86"/>
      <c r="IZ82" s="86"/>
      <c r="JA82" s="86"/>
      <c r="JB82" s="86"/>
      <c r="JC82" s="86"/>
      <c r="JD82" s="86"/>
      <c r="JE82" s="86"/>
      <c r="JF82" s="86"/>
      <c r="JG82" s="86"/>
      <c r="JH82" s="86"/>
      <c r="JI82" s="86"/>
      <c r="JJ82" s="86"/>
      <c r="JK82" s="86"/>
      <c r="JL82" s="86"/>
      <c r="JM82" s="86"/>
      <c r="JN82" s="86"/>
      <c r="JO82" s="86"/>
      <c r="JP82" s="86"/>
      <c r="JQ82" s="86"/>
      <c r="JR82" s="86"/>
      <c r="JS82" s="86"/>
      <c r="JT82" s="86"/>
      <c r="JU82" s="86"/>
      <c r="JV82" s="86"/>
      <c r="JW82" s="86"/>
      <c r="JX82" s="86"/>
      <c r="JY82" s="86"/>
      <c r="JZ82" s="86"/>
      <c r="KA82" s="86"/>
      <c r="KB82" s="86"/>
      <c r="KC82" s="86"/>
      <c r="KD82" s="86"/>
      <c r="KE82" s="86"/>
      <c r="KF82" s="86"/>
    </row>
    <row r="83" spans="1:292" s="40" customFormat="1" x14ac:dyDescent="0.25">
      <c r="B83" s="40" t="s">
        <v>175</v>
      </c>
      <c r="C83" s="41">
        <v>3200</v>
      </c>
      <c r="D83" s="40">
        <v>1</v>
      </c>
      <c r="E83" s="41">
        <f>C83*D83</f>
        <v>3200</v>
      </c>
      <c r="F83" s="41">
        <v>3200</v>
      </c>
      <c r="G83" s="41"/>
      <c r="H83" s="40" t="s">
        <v>272</v>
      </c>
      <c r="K83" s="85"/>
      <c r="L83" s="50"/>
      <c r="M83" s="50"/>
      <c r="N83" s="50"/>
      <c r="O83" s="50"/>
      <c r="P83" s="50"/>
      <c r="Q83" s="50"/>
      <c r="R83" s="50"/>
      <c r="S83" s="50"/>
      <c r="T83" s="50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86"/>
      <c r="IY83" s="86"/>
      <c r="IZ83" s="86"/>
      <c r="JA83" s="86"/>
      <c r="JB83" s="86"/>
      <c r="JC83" s="86"/>
      <c r="JD83" s="86"/>
      <c r="JE83" s="86"/>
      <c r="JF83" s="86"/>
      <c r="JG83" s="86"/>
      <c r="JH83" s="86"/>
      <c r="JI83" s="86"/>
      <c r="JJ83" s="86"/>
      <c r="JK83" s="86"/>
      <c r="JL83" s="86"/>
      <c r="JM83" s="86"/>
      <c r="JN83" s="86"/>
      <c r="JO83" s="86"/>
      <c r="JP83" s="86"/>
      <c r="JQ83" s="86"/>
      <c r="JR83" s="86"/>
      <c r="JS83" s="86"/>
      <c r="JT83" s="86"/>
      <c r="JU83" s="86"/>
      <c r="JV83" s="86"/>
      <c r="JW83" s="86"/>
      <c r="JX83" s="86"/>
      <c r="JY83" s="86"/>
      <c r="JZ83" s="86"/>
      <c r="KA83" s="86"/>
      <c r="KB83" s="86"/>
      <c r="KC83" s="86"/>
      <c r="KD83" s="86"/>
      <c r="KE83" s="86"/>
      <c r="KF83" s="86"/>
    </row>
    <row r="84" spans="1:292" s="40" customFormat="1" x14ac:dyDescent="0.25">
      <c r="B84" s="40" t="s">
        <v>176</v>
      </c>
      <c r="C84" s="41">
        <v>2.875</v>
      </c>
      <c r="D84" s="40">
        <v>825</v>
      </c>
      <c r="E84" s="41">
        <f>C84*D84 + 356.5</f>
        <v>2728.375</v>
      </c>
      <c r="F84" s="41">
        <v>2728.38</v>
      </c>
      <c r="G84" s="41"/>
      <c r="H84" s="40" t="s">
        <v>276</v>
      </c>
      <c r="K84" s="85"/>
      <c r="L84" s="50"/>
      <c r="M84" s="50"/>
      <c r="N84" s="50"/>
      <c r="O84" s="50"/>
      <c r="P84" s="50"/>
      <c r="Q84" s="50"/>
      <c r="R84" s="50"/>
      <c r="S84" s="50"/>
      <c r="T84" s="50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  <c r="IW84" s="86"/>
      <c r="IX84" s="86"/>
      <c r="IY84" s="86"/>
      <c r="IZ84" s="86"/>
      <c r="JA84" s="86"/>
      <c r="JB84" s="86"/>
      <c r="JC84" s="86"/>
      <c r="JD84" s="86"/>
      <c r="JE84" s="86"/>
      <c r="JF84" s="86"/>
      <c r="JG84" s="86"/>
      <c r="JH84" s="86"/>
      <c r="JI84" s="86"/>
      <c r="JJ84" s="86"/>
      <c r="JK84" s="86"/>
      <c r="JL84" s="86"/>
      <c r="JM84" s="86"/>
      <c r="JN84" s="86"/>
      <c r="JO84" s="86"/>
      <c r="JP84" s="86"/>
      <c r="JQ84" s="86"/>
      <c r="JR84" s="86"/>
      <c r="JS84" s="86"/>
      <c r="JT84" s="86"/>
      <c r="JU84" s="86"/>
      <c r="JV84" s="86"/>
      <c r="JW84" s="86"/>
      <c r="JX84" s="86"/>
      <c r="JY84" s="86"/>
      <c r="JZ84" s="86"/>
      <c r="KA84" s="86"/>
      <c r="KB84" s="86"/>
      <c r="KC84" s="86"/>
      <c r="KD84" s="86"/>
      <c r="KE84" s="86"/>
      <c r="KF84" s="86"/>
    </row>
    <row r="85" spans="1:292" s="40" customFormat="1" x14ac:dyDescent="0.25">
      <c r="B85" s="40" t="s">
        <v>226</v>
      </c>
      <c r="C85" s="41">
        <v>750</v>
      </c>
      <c r="D85" s="40">
        <v>1</v>
      </c>
      <c r="E85" s="41">
        <f>C85*D85</f>
        <v>750</v>
      </c>
      <c r="F85" s="41">
        <v>750</v>
      </c>
      <c r="G85" s="41"/>
      <c r="H85" s="40" t="s">
        <v>272</v>
      </c>
      <c r="K85" s="85"/>
      <c r="L85" s="50"/>
      <c r="M85" s="50"/>
      <c r="N85" s="50"/>
      <c r="O85" s="50"/>
      <c r="P85" s="50"/>
      <c r="Q85" s="50"/>
      <c r="R85" s="50"/>
      <c r="S85" s="50"/>
      <c r="T85" s="50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  <c r="IW85" s="86"/>
      <c r="IX85" s="86"/>
      <c r="IY85" s="86"/>
      <c r="IZ85" s="86"/>
      <c r="JA85" s="86"/>
      <c r="JB85" s="86"/>
      <c r="JC85" s="86"/>
      <c r="JD85" s="86"/>
      <c r="JE85" s="86"/>
      <c r="JF85" s="86"/>
      <c r="JG85" s="86"/>
      <c r="JH85" s="86"/>
      <c r="JI85" s="86"/>
      <c r="JJ85" s="86"/>
      <c r="JK85" s="86"/>
      <c r="JL85" s="86"/>
      <c r="JM85" s="86"/>
      <c r="JN85" s="86"/>
      <c r="JO85" s="86"/>
      <c r="JP85" s="86"/>
      <c r="JQ85" s="86"/>
      <c r="JR85" s="86"/>
      <c r="JS85" s="86"/>
      <c r="JT85" s="86"/>
      <c r="JU85" s="86"/>
      <c r="JV85" s="86"/>
      <c r="JW85" s="86"/>
      <c r="JX85" s="86"/>
      <c r="JY85" s="86"/>
      <c r="JZ85" s="86"/>
      <c r="KA85" s="86"/>
      <c r="KB85" s="86"/>
      <c r="KC85" s="86"/>
      <c r="KD85" s="86"/>
      <c r="KE85" s="86"/>
      <c r="KF85" s="86"/>
    </row>
    <row r="86" spans="1:292" s="40" customFormat="1" x14ac:dyDescent="0.25">
      <c r="C86" s="41"/>
      <c r="E86" s="41"/>
      <c r="F86" s="41"/>
      <c r="G86" s="41"/>
      <c r="K86" s="85"/>
      <c r="L86" s="50"/>
      <c r="M86" s="50"/>
      <c r="N86" s="50"/>
      <c r="O86" s="50"/>
      <c r="P86" s="50"/>
      <c r="Q86" s="50"/>
      <c r="R86" s="50"/>
      <c r="S86" s="50"/>
      <c r="T86" s="50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  <c r="IW86" s="86"/>
      <c r="IX86" s="86"/>
      <c r="IY86" s="86"/>
      <c r="IZ86" s="86"/>
      <c r="JA86" s="86"/>
      <c r="JB86" s="86"/>
      <c r="JC86" s="86"/>
      <c r="JD86" s="86"/>
      <c r="JE86" s="86"/>
      <c r="JF86" s="86"/>
      <c r="JG86" s="86"/>
      <c r="JH86" s="86"/>
      <c r="JI86" s="86"/>
      <c r="JJ86" s="86"/>
      <c r="JK86" s="86"/>
      <c r="JL86" s="86"/>
      <c r="JM86" s="86"/>
      <c r="JN86" s="86"/>
      <c r="JO86" s="86"/>
      <c r="JP86" s="86"/>
      <c r="JQ86" s="86"/>
      <c r="JR86" s="86"/>
      <c r="JS86" s="86"/>
      <c r="JT86" s="86"/>
      <c r="JU86" s="86"/>
      <c r="JV86" s="86"/>
      <c r="JW86" s="86"/>
      <c r="JX86" s="86"/>
      <c r="JY86" s="86"/>
      <c r="JZ86" s="86"/>
      <c r="KA86" s="86"/>
      <c r="KB86" s="86"/>
      <c r="KC86" s="86"/>
      <c r="KD86" s="86"/>
      <c r="KE86" s="86"/>
      <c r="KF86" s="86"/>
    </row>
    <row r="87" spans="1:292" s="40" customFormat="1" x14ac:dyDescent="0.25">
      <c r="B87" s="42" t="s">
        <v>8</v>
      </c>
      <c r="C87" s="43"/>
      <c r="D87" s="42"/>
      <c r="E87" s="43">
        <f>SUM(E83:E86)</f>
        <v>6678.375</v>
      </c>
      <c r="F87" s="43">
        <f>SUM(F83:F85)</f>
        <v>6678.38</v>
      </c>
      <c r="G87" s="44"/>
      <c r="H87" s="45"/>
      <c r="K87" s="85"/>
      <c r="L87" s="50"/>
      <c r="M87" s="50"/>
      <c r="N87" s="50"/>
      <c r="O87" s="50"/>
      <c r="P87" s="50"/>
      <c r="Q87" s="50"/>
      <c r="R87" s="50"/>
      <c r="S87" s="50"/>
      <c r="T87" s="50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  <c r="IW87" s="86"/>
      <c r="IX87" s="86"/>
      <c r="IY87" s="86"/>
      <c r="IZ87" s="86"/>
      <c r="JA87" s="86"/>
      <c r="JB87" s="86"/>
      <c r="JC87" s="86"/>
      <c r="JD87" s="86"/>
      <c r="JE87" s="86"/>
      <c r="JF87" s="86"/>
      <c r="JG87" s="86"/>
      <c r="JH87" s="86"/>
      <c r="JI87" s="86"/>
      <c r="JJ87" s="86"/>
      <c r="JK87" s="86"/>
      <c r="JL87" s="86"/>
      <c r="JM87" s="86"/>
      <c r="JN87" s="86"/>
      <c r="JO87" s="86"/>
      <c r="JP87" s="86"/>
      <c r="JQ87" s="86"/>
      <c r="JR87" s="86"/>
      <c r="JS87" s="86"/>
      <c r="JT87" s="86"/>
      <c r="JU87" s="86"/>
      <c r="JV87" s="86"/>
      <c r="JW87" s="86"/>
      <c r="JX87" s="86"/>
      <c r="JY87" s="86"/>
      <c r="JZ87" s="86"/>
      <c r="KA87" s="86"/>
      <c r="KB87" s="86"/>
      <c r="KC87" s="86"/>
      <c r="KD87" s="86"/>
      <c r="KE87" s="86"/>
      <c r="KF87" s="86"/>
    </row>
    <row r="88" spans="1:292" s="40" customFormat="1" x14ac:dyDescent="0.25">
      <c r="A88" s="39"/>
      <c r="C88" s="41"/>
      <c r="E88" s="41"/>
      <c r="F88" s="41"/>
      <c r="G88" s="41"/>
      <c r="K88" s="85"/>
      <c r="L88" s="50"/>
      <c r="M88" s="50"/>
      <c r="N88" s="50"/>
      <c r="O88" s="50"/>
      <c r="P88" s="50"/>
      <c r="Q88" s="50"/>
      <c r="R88" s="50"/>
      <c r="S88" s="50"/>
      <c r="T88" s="50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  <c r="IW88" s="86"/>
      <c r="IX88" s="86"/>
      <c r="IY88" s="86"/>
      <c r="IZ88" s="86"/>
      <c r="JA88" s="86"/>
      <c r="JB88" s="86"/>
      <c r="JC88" s="86"/>
      <c r="JD88" s="86"/>
      <c r="JE88" s="86"/>
      <c r="JF88" s="86"/>
      <c r="JG88" s="86"/>
      <c r="JH88" s="86"/>
      <c r="JI88" s="86"/>
      <c r="JJ88" s="86"/>
      <c r="JK88" s="86"/>
      <c r="JL88" s="86"/>
      <c r="JM88" s="86"/>
      <c r="JN88" s="86"/>
      <c r="JO88" s="86"/>
      <c r="JP88" s="86"/>
      <c r="JQ88" s="86"/>
      <c r="JR88" s="86"/>
      <c r="JS88" s="86"/>
      <c r="JT88" s="86"/>
      <c r="JU88" s="86"/>
      <c r="JV88" s="86"/>
      <c r="JW88" s="86"/>
      <c r="JX88" s="86"/>
      <c r="JY88" s="86"/>
      <c r="JZ88" s="86"/>
      <c r="KA88" s="86"/>
      <c r="KB88" s="86"/>
      <c r="KC88" s="86"/>
      <c r="KD88" s="86"/>
      <c r="KE88" s="86"/>
      <c r="KF88" s="86"/>
    </row>
    <row r="89" spans="1:292" s="40" customFormat="1" x14ac:dyDescent="0.25">
      <c r="A89" s="39" t="s">
        <v>147</v>
      </c>
      <c r="B89" s="40" t="s">
        <v>256</v>
      </c>
      <c r="C89" s="41">
        <v>86</v>
      </c>
      <c r="D89" s="40">
        <v>1</v>
      </c>
      <c r="E89" s="41">
        <f t="shared" ref="E89:E99" si="3">C89*D89</f>
        <v>86</v>
      </c>
      <c r="F89" s="41">
        <v>86</v>
      </c>
      <c r="G89" s="41"/>
      <c r="H89" s="40" t="s">
        <v>276</v>
      </c>
      <c r="K89" s="85"/>
      <c r="L89" s="50"/>
      <c r="M89" s="50"/>
      <c r="N89" s="50"/>
      <c r="O89" s="50"/>
      <c r="P89" s="50"/>
      <c r="Q89" s="50"/>
      <c r="R89" s="50"/>
      <c r="S89" s="50"/>
      <c r="T89" s="50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  <c r="IW89" s="86"/>
      <c r="IX89" s="86"/>
      <c r="IY89" s="86"/>
      <c r="IZ89" s="86"/>
      <c r="JA89" s="86"/>
      <c r="JB89" s="86"/>
      <c r="JC89" s="86"/>
      <c r="JD89" s="86"/>
      <c r="JE89" s="86"/>
      <c r="JF89" s="86"/>
      <c r="JG89" s="86"/>
      <c r="JH89" s="86"/>
      <c r="JI89" s="86"/>
      <c r="JJ89" s="86"/>
      <c r="JK89" s="86"/>
      <c r="JL89" s="86"/>
      <c r="JM89" s="86"/>
      <c r="JN89" s="86"/>
      <c r="JO89" s="86"/>
      <c r="JP89" s="86"/>
      <c r="JQ89" s="86"/>
      <c r="JR89" s="86"/>
      <c r="JS89" s="86"/>
      <c r="JT89" s="86"/>
      <c r="JU89" s="86"/>
      <c r="JV89" s="86"/>
      <c r="JW89" s="86"/>
      <c r="JX89" s="86"/>
      <c r="JY89" s="86"/>
      <c r="JZ89" s="86"/>
      <c r="KA89" s="86"/>
      <c r="KB89" s="86"/>
      <c r="KC89" s="86"/>
      <c r="KD89" s="86"/>
      <c r="KE89" s="86"/>
      <c r="KF89" s="86"/>
    </row>
    <row r="90" spans="1:292" s="40" customFormat="1" x14ac:dyDescent="0.25">
      <c r="A90" s="39"/>
      <c r="B90" s="40" t="s">
        <v>177</v>
      </c>
      <c r="C90" s="41">
        <v>365</v>
      </c>
      <c r="D90" s="40">
        <v>1</v>
      </c>
      <c r="E90" s="41">
        <f t="shared" si="3"/>
        <v>365</v>
      </c>
      <c r="F90" s="41">
        <v>350</v>
      </c>
      <c r="G90" s="41"/>
      <c r="H90" s="40" t="s">
        <v>276</v>
      </c>
      <c r="K90" s="85"/>
      <c r="L90" s="50"/>
      <c r="M90" s="50"/>
      <c r="N90" s="50"/>
      <c r="O90" s="50"/>
      <c r="P90" s="50"/>
      <c r="Q90" s="50"/>
      <c r="R90" s="50"/>
      <c r="S90" s="50"/>
      <c r="T90" s="50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  <c r="IW90" s="86"/>
      <c r="IX90" s="86"/>
      <c r="IY90" s="86"/>
      <c r="IZ90" s="86"/>
      <c r="JA90" s="86"/>
      <c r="JB90" s="86"/>
      <c r="JC90" s="86"/>
      <c r="JD90" s="86"/>
      <c r="JE90" s="86"/>
      <c r="JF90" s="86"/>
      <c r="JG90" s="86"/>
      <c r="JH90" s="86"/>
      <c r="JI90" s="86"/>
      <c r="JJ90" s="86"/>
      <c r="JK90" s="86"/>
      <c r="JL90" s="86"/>
      <c r="JM90" s="86"/>
      <c r="JN90" s="86"/>
      <c r="JO90" s="86"/>
      <c r="JP90" s="86"/>
      <c r="JQ90" s="86"/>
      <c r="JR90" s="86"/>
      <c r="JS90" s="86"/>
      <c r="JT90" s="86"/>
      <c r="JU90" s="86"/>
      <c r="JV90" s="86"/>
      <c r="JW90" s="86"/>
      <c r="JX90" s="86"/>
      <c r="JY90" s="86"/>
      <c r="JZ90" s="86"/>
      <c r="KA90" s="86"/>
      <c r="KB90" s="86"/>
      <c r="KC90" s="86"/>
      <c r="KD90" s="86"/>
      <c r="KE90" s="86"/>
      <c r="KF90" s="86"/>
    </row>
    <row r="91" spans="1:292" s="40" customFormat="1" x14ac:dyDescent="0.25">
      <c r="A91" s="39"/>
      <c r="B91" s="40" t="s">
        <v>178</v>
      </c>
      <c r="C91" s="41">
        <v>150</v>
      </c>
      <c r="D91" s="40">
        <v>1</v>
      </c>
      <c r="E91" s="41">
        <f t="shared" si="3"/>
        <v>150</v>
      </c>
      <c r="F91" s="41">
        <v>150</v>
      </c>
      <c r="G91" s="41"/>
      <c r="H91" s="40" t="s">
        <v>276</v>
      </c>
      <c r="K91" s="85"/>
      <c r="L91" s="50"/>
      <c r="M91" s="50"/>
      <c r="N91" s="50"/>
      <c r="O91" s="50"/>
      <c r="P91" s="50"/>
      <c r="Q91" s="50"/>
      <c r="R91" s="50"/>
      <c r="S91" s="50"/>
      <c r="T91" s="50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  <c r="IW91" s="86"/>
      <c r="IX91" s="86"/>
      <c r="IY91" s="86"/>
      <c r="IZ91" s="86"/>
      <c r="JA91" s="86"/>
      <c r="JB91" s="86"/>
      <c r="JC91" s="86"/>
      <c r="JD91" s="86"/>
      <c r="JE91" s="86"/>
      <c r="JF91" s="86"/>
      <c r="JG91" s="86"/>
      <c r="JH91" s="86"/>
      <c r="JI91" s="86"/>
      <c r="JJ91" s="86"/>
      <c r="JK91" s="86"/>
      <c r="JL91" s="86"/>
      <c r="JM91" s="86"/>
      <c r="JN91" s="86"/>
      <c r="JO91" s="86"/>
      <c r="JP91" s="86"/>
      <c r="JQ91" s="86"/>
      <c r="JR91" s="86"/>
      <c r="JS91" s="86"/>
      <c r="JT91" s="86"/>
      <c r="JU91" s="86"/>
      <c r="JV91" s="86"/>
      <c r="JW91" s="86"/>
      <c r="JX91" s="86"/>
      <c r="JY91" s="86"/>
      <c r="JZ91" s="86"/>
      <c r="KA91" s="86"/>
      <c r="KB91" s="86"/>
      <c r="KC91" s="86"/>
      <c r="KD91" s="86"/>
      <c r="KE91" s="86"/>
      <c r="KF91" s="86"/>
    </row>
    <row r="92" spans="1:292" s="40" customFormat="1" x14ac:dyDescent="0.25">
      <c r="A92" s="39"/>
      <c r="B92" s="40" t="s">
        <v>179</v>
      </c>
      <c r="C92" s="41">
        <v>648</v>
      </c>
      <c r="D92" s="40">
        <v>1</v>
      </c>
      <c r="E92" s="41">
        <f t="shared" si="3"/>
        <v>648</v>
      </c>
      <c r="F92" s="41">
        <v>650</v>
      </c>
      <c r="G92" s="41"/>
      <c r="H92" s="40" t="s">
        <v>276</v>
      </c>
      <c r="K92" s="85"/>
      <c r="L92" s="50"/>
      <c r="M92" s="50"/>
      <c r="N92" s="50"/>
      <c r="O92" s="50"/>
      <c r="P92" s="50"/>
      <c r="Q92" s="50"/>
      <c r="R92" s="50"/>
      <c r="S92" s="50"/>
      <c r="T92" s="50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  <c r="IW92" s="86"/>
      <c r="IX92" s="86"/>
      <c r="IY92" s="86"/>
      <c r="IZ92" s="86"/>
      <c r="JA92" s="86"/>
      <c r="JB92" s="86"/>
      <c r="JC92" s="86"/>
      <c r="JD92" s="86"/>
      <c r="JE92" s="86"/>
      <c r="JF92" s="86"/>
      <c r="JG92" s="86"/>
      <c r="JH92" s="86"/>
      <c r="JI92" s="86"/>
      <c r="JJ92" s="86"/>
      <c r="JK92" s="86"/>
      <c r="JL92" s="86"/>
      <c r="JM92" s="86"/>
      <c r="JN92" s="86"/>
      <c r="JO92" s="86"/>
      <c r="JP92" s="86"/>
      <c r="JQ92" s="86"/>
      <c r="JR92" s="86"/>
      <c r="JS92" s="86"/>
      <c r="JT92" s="86"/>
      <c r="JU92" s="86"/>
      <c r="JV92" s="86"/>
      <c r="JW92" s="86"/>
      <c r="JX92" s="86"/>
      <c r="JY92" s="86"/>
      <c r="JZ92" s="86"/>
      <c r="KA92" s="86"/>
      <c r="KB92" s="86"/>
      <c r="KC92" s="86"/>
      <c r="KD92" s="86"/>
      <c r="KE92" s="86"/>
      <c r="KF92" s="86"/>
    </row>
    <row r="93" spans="1:292" s="40" customFormat="1" x14ac:dyDescent="0.25">
      <c r="A93" s="39"/>
      <c r="B93" s="40" t="s">
        <v>180</v>
      </c>
      <c r="C93" s="41">
        <v>400</v>
      </c>
      <c r="D93" s="40">
        <v>1</v>
      </c>
      <c r="E93" s="41">
        <f t="shared" si="3"/>
        <v>400</v>
      </c>
      <c r="F93" s="41">
        <v>400</v>
      </c>
      <c r="G93" s="41"/>
      <c r="H93" s="40" t="s">
        <v>276</v>
      </c>
      <c r="K93" s="85"/>
      <c r="L93" s="50"/>
      <c r="M93" s="50"/>
      <c r="N93" s="50"/>
      <c r="O93" s="50"/>
      <c r="P93" s="50"/>
      <c r="Q93" s="50"/>
      <c r="R93" s="50"/>
      <c r="S93" s="50"/>
      <c r="T93" s="50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  <c r="IW93" s="86"/>
      <c r="IX93" s="86"/>
      <c r="IY93" s="86"/>
      <c r="IZ93" s="86"/>
      <c r="JA93" s="86"/>
      <c r="JB93" s="86"/>
      <c r="JC93" s="86"/>
      <c r="JD93" s="86"/>
      <c r="JE93" s="86"/>
      <c r="JF93" s="86"/>
      <c r="JG93" s="86"/>
      <c r="JH93" s="86"/>
      <c r="JI93" s="86"/>
      <c r="JJ93" s="86"/>
      <c r="JK93" s="86"/>
      <c r="JL93" s="86"/>
      <c r="JM93" s="86"/>
      <c r="JN93" s="86"/>
      <c r="JO93" s="86"/>
      <c r="JP93" s="86"/>
      <c r="JQ93" s="86"/>
      <c r="JR93" s="86"/>
      <c r="JS93" s="86"/>
      <c r="JT93" s="86"/>
      <c r="JU93" s="86"/>
      <c r="JV93" s="86"/>
      <c r="JW93" s="86"/>
      <c r="JX93" s="86"/>
      <c r="JY93" s="86"/>
      <c r="JZ93" s="86"/>
      <c r="KA93" s="86"/>
      <c r="KB93" s="86"/>
      <c r="KC93" s="86"/>
      <c r="KD93" s="86"/>
      <c r="KE93" s="86"/>
      <c r="KF93" s="86"/>
    </row>
    <row r="94" spans="1:292" s="40" customFormat="1" x14ac:dyDescent="0.25">
      <c r="A94" s="39"/>
      <c r="B94" s="40" t="s">
        <v>181</v>
      </c>
      <c r="C94" s="41">
        <v>350</v>
      </c>
      <c r="D94" s="40">
        <v>1</v>
      </c>
      <c r="E94" s="41">
        <f t="shared" si="3"/>
        <v>350</v>
      </c>
      <c r="F94" s="41">
        <v>350</v>
      </c>
      <c r="G94" s="41"/>
      <c r="H94" s="40" t="s">
        <v>276</v>
      </c>
      <c r="K94" s="85"/>
      <c r="L94" s="50"/>
      <c r="M94" s="50"/>
      <c r="N94" s="50"/>
      <c r="O94" s="50"/>
      <c r="P94" s="50"/>
      <c r="Q94" s="50"/>
      <c r="R94" s="50"/>
      <c r="S94" s="50"/>
      <c r="T94" s="50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  <c r="IW94" s="86"/>
      <c r="IX94" s="86"/>
      <c r="IY94" s="86"/>
      <c r="IZ94" s="86"/>
      <c r="JA94" s="86"/>
      <c r="JB94" s="86"/>
      <c r="JC94" s="86"/>
      <c r="JD94" s="86"/>
      <c r="JE94" s="86"/>
      <c r="JF94" s="86"/>
      <c r="JG94" s="86"/>
      <c r="JH94" s="86"/>
      <c r="JI94" s="86"/>
      <c r="JJ94" s="86"/>
      <c r="JK94" s="86"/>
      <c r="JL94" s="86"/>
      <c r="JM94" s="86"/>
      <c r="JN94" s="86"/>
      <c r="JO94" s="86"/>
      <c r="JP94" s="86"/>
      <c r="JQ94" s="86"/>
      <c r="JR94" s="86"/>
      <c r="JS94" s="86"/>
      <c r="JT94" s="86"/>
      <c r="JU94" s="86"/>
      <c r="JV94" s="86"/>
      <c r="JW94" s="86"/>
      <c r="JX94" s="86"/>
      <c r="JY94" s="86"/>
      <c r="JZ94" s="86"/>
      <c r="KA94" s="86"/>
      <c r="KB94" s="86"/>
      <c r="KC94" s="86"/>
      <c r="KD94" s="86"/>
      <c r="KE94" s="86"/>
      <c r="KF94" s="86"/>
    </row>
    <row r="95" spans="1:292" s="40" customFormat="1" x14ac:dyDescent="0.25">
      <c r="A95" s="39"/>
      <c r="B95" s="40" t="s">
        <v>182</v>
      </c>
      <c r="C95" s="41">
        <v>300</v>
      </c>
      <c r="D95" s="40">
        <v>1</v>
      </c>
      <c r="E95" s="41">
        <f t="shared" si="3"/>
        <v>300</v>
      </c>
      <c r="F95" s="41">
        <v>300</v>
      </c>
      <c r="G95" s="41"/>
      <c r="H95" s="40" t="s">
        <v>276</v>
      </c>
      <c r="K95" s="85"/>
      <c r="L95" s="50"/>
      <c r="M95" s="50"/>
      <c r="N95" s="50"/>
      <c r="O95" s="50"/>
      <c r="P95" s="50"/>
      <c r="Q95" s="50"/>
      <c r="R95" s="50"/>
      <c r="S95" s="50"/>
      <c r="T95" s="50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  <c r="IW95" s="86"/>
      <c r="IX95" s="86"/>
      <c r="IY95" s="86"/>
      <c r="IZ95" s="86"/>
      <c r="JA95" s="86"/>
      <c r="JB95" s="86"/>
      <c r="JC95" s="86"/>
      <c r="JD95" s="86"/>
      <c r="JE95" s="86"/>
      <c r="JF95" s="86"/>
      <c r="JG95" s="86"/>
      <c r="JH95" s="86"/>
      <c r="JI95" s="86"/>
      <c r="JJ95" s="86"/>
      <c r="JK95" s="86"/>
      <c r="JL95" s="86"/>
      <c r="JM95" s="86"/>
      <c r="JN95" s="86"/>
      <c r="JO95" s="86"/>
      <c r="JP95" s="86"/>
      <c r="JQ95" s="86"/>
      <c r="JR95" s="86"/>
      <c r="JS95" s="86"/>
      <c r="JT95" s="86"/>
      <c r="JU95" s="86"/>
      <c r="JV95" s="86"/>
      <c r="JW95" s="86"/>
      <c r="JX95" s="86"/>
      <c r="JY95" s="86"/>
      <c r="JZ95" s="86"/>
      <c r="KA95" s="86"/>
      <c r="KB95" s="86"/>
      <c r="KC95" s="86"/>
      <c r="KD95" s="86"/>
      <c r="KE95" s="86"/>
      <c r="KF95" s="86"/>
    </row>
    <row r="96" spans="1:292" s="40" customFormat="1" x14ac:dyDescent="0.25">
      <c r="A96" s="39"/>
      <c r="B96" s="40" t="s">
        <v>183</v>
      </c>
      <c r="C96" s="41">
        <v>300</v>
      </c>
      <c r="D96" s="40">
        <v>1</v>
      </c>
      <c r="E96" s="41">
        <f t="shared" si="3"/>
        <v>300</v>
      </c>
      <c r="F96" s="41">
        <v>300</v>
      </c>
      <c r="G96" s="41"/>
      <c r="H96" s="40" t="s">
        <v>276</v>
      </c>
      <c r="K96" s="85"/>
      <c r="L96" s="50"/>
      <c r="M96" s="50"/>
      <c r="N96" s="50"/>
      <c r="O96" s="50"/>
      <c r="P96" s="50"/>
      <c r="Q96" s="50"/>
      <c r="R96" s="50"/>
      <c r="S96" s="50"/>
      <c r="T96" s="50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  <c r="IW96" s="86"/>
      <c r="IX96" s="86"/>
      <c r="IY96" s="86"/>
      <c r="IZ96" s="86"/>
      <c r="JA96" s="86"/>
      <c r="JB96" s="86"/>
      <c r="JC96" s="86"/>
      <c r="JD96" s="86"/>
      <c r="JE96" s="86"/>
      <c r="JF96" s="86"/>
      <c r="JG96" s="86"/>
      <c r="JH96" s="86"/>
      <c r="JI96" s="86"/>
      <c r="JJ96" s="86"/>
      <c r="JK96" s="86"/>
      <c r="JL96" s="86"/>
      <c r="JM96" s="86"/>
      <c r="JN96" s="86"/>
      <c r="JO96" s="86"/>
      <c r="JP96" s="86"/>
      <c r="JQ96" s="86"/>
      <c r="JR96" s="86"/>
      <c r="JS96" s="86"/>
      <c r="JT96" s="86"/>
      <c r="JU96" s="86"/>
      <c r="JV96" s="86"/>
      <c r="JW96" s="86"/>
      <c r="JX96" s="86"/>
      <c r="JY96" s="86"/>
      <c r="JZ96" s="86"/>
      <c r="KA96" s="86"/>
      <c r="KB96" s="86"/>
      <c r="KC96" s="86"/>
      <c r="KD96" s="86"/>
      <c r="KE96" s="86"/>
      <c r="KF96" s="86"/>
    </row>
    <row r="97" spans="1:292" s="40" customFormat="1" x14ac:dyDescent="0.25">
      <c r="A97" s="39"/>
      <c r="B97" s="40" t="s">
        <v>185</v>
      </c>
      <c r="C97" s="41">
        <v>250</v>
      </c>
      <c r="D97" s="40">
        <v>1</v>
      </c>
      <c r="E97" s="41">
        <f t="shared" si="3"/>
        <v>250</v>
      </c>
      <c r="F97" s="41">
        <v>250</v>
      </c>
      <c r="G97" s="41"/>
      <c r="H97" s="40" t="s">
        <v>276</v>
      </c>
      <c r="K97" s="85"/>
      <c r="L97" s="50"/>
      <c r="M97" s="50"/>
      <c r="N97" s="50"/>
      <c r="O97" s="50"/>
      <c r="P97" s="50"/>
      <c r="Q97" s="50"/>
      <c r="R97" s="50"/>
      <c r="S97" s="50"/>
      <c r="T97" s="50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  <c r="IW97" s="86"/>
      <c r="IX97" s="86"/>
      <c r="IY97" s="86"/>
      <c r="IZ97" s="86"/>
      <c r="JA97" s="86"/>
      <c r="JB97" s="86"/>
      <c r="JC97" s="86"/>
      <c r="JD97" s="86"/>
      <c r="JE97" s="86"/>
      <c r="JF97" s="86"/>
      <c r="JG97" s="86"/>
      <c r="JH97" s="86"/>
      <c r="JI97" s="86"/>
      <c r="JJ97" s="86"/>
      <c r="JK97" s="86"/>
      <c r="JL97" s="86"/>
      <c r="JM97" s="86"/>
      <c r="JN97" s="86"/>
      <c r="JO97" s="86"/>
      <c r="JP97" s="86"/>
      <c r="JQ97" s="86"/>
      <c r="JR97" s="86"/>
      <c r="JS97" s="86"/>
      <c r="JT97" s="86"/>
      <c r="JU97" s="86"/>
      <c r="JV97" s="86"/>
      <c r="JW97" s="86"/>
      <c r="JX97" s="86"/>
      <c r="JY97" s="86"/>
      <c r="JZ97" s="86"/>
      <c r="KA97" s="86"/>
      <c r="KB97" s="86"/>
      <c r="KC97" s="86"/>
      <c r="KD97" s="86"/>
      <c r="KE97" s="86"/>
      <c r="KF97" s="86"/>
    </row>
    <row r="98" spans="1:292" s="40" customFormat="1" x14ac:dyDescent="0.25">
      <c r="B98" s="40" t="s">
        <v>184</v>
      </c>
      <c r="C98" s="41">
        <v>300</v>
      </c>
      <c r="D98" s="40">
        <v>1</v>
      </c>
      <c r="E98" s="41">
        <f t="shared" si="3"/>
        <v>300</v>
      </c>
      <c r="F98" s="41">
        <v>300</v>
      </c>
      <c r="G98" s="41"/>
      <c r="H98" s="40" t="s">
        <v>276</v>
      </c>
      <c r="K98" s="85"/>
      <c r="L98" s="50"/>
      <c r="M98" s="50"/>
      <c r="N98" s="50"/>
      <c r="O98" s="50"/>
      <c r="P98" s="50"/>
      <c r="Q98" s="50"/>
      <c r="R98" s="50"/>
      <c r="S98" s="50"/>
      <c r="T98" s="50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  <c r="IW98" s="86"/>
      <c r="IX98" s="86"/>
      <c r="IY98" s="86"/>
      <c r="IZ98" s="86"/>
      <c r="JA98" s="86"/>
      <c r="JB98" s="86"/>
      <c r="JC98" s="86"/>
      <c r="JD98" s="86"/>
      <c r="JE98" s="86"/>
      <c r="JF98" s="86"/>
      <c r="JG98" s="86"/>
      <c r="JH98" s="86"/>
      <c r="JI98" s="86"/>
      <c r="JJ98" s="86"/>
      <c r="JK98" s="86"/>
      <c r="JL98" s="86"/>
      <c r="JM98" s="86"/>
      <c r="JN98" s="86"/>
      <c r="JO98" s="86"/>
      <c r="JP98" s="86"/>
      <c r="JQ98" s="86"/>
      <c r="JR98" s="86"/>
      <c r="JS98" s="86"/>
      <c r="JT98" s="86"/>
      <c r="JU98" s="86"/>
      <c r="JV98" s="86"/>
      <c r="JW98" s="86"/>
      <c r="JX98" s="86"/>
      <c r="JY98" s="86"/>
      <c r="JZ98" s="86"/>
      <c r="KA98" s="86"/>
      <c r="KB98" s="86"/>
      <c r="KC98" s="86"/>
      <c r="KD98" s="86"/>
      <c r="KE98" s="86"/>
      <c r="KF98" s="86"/>
    </row>
    <row r="99" spans="1:292" s="40" customFormat="1" x14ac:dyDescent="0.25">
      <c r="B99" s="40" t="s">
        <v>187</v>
      </c>
      <c r="C99" s="41">
        <v>123</v>
      </c>
      <c r="D99" s="40">
        <v>1</v>
      </c>
      <c r="E99" s="41">
        <f t="shared" si="3"/>
        <v>123</v>
      </c>
      <c r="F99" s="41">
        <v>150</v>
      </c>
      <c r="G99" s="41"/>
      <c r="H99" s="40" t="s">
        <v>276</v>
      </c>
      <c r="K99" s="85"/>
      <c r="L99" s="50"/>
      <c r="M99" s="50"/>
      <c r="N99" s="50"/>
      <c r="O99" s="50"/>
      <c r="P99" s="50"/>
      <c r="Q99" s="50"/>
      <c r="R99" s="50"/>
      <c r="S99" s="50"/>
      <c r="T99" s="50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  <c r="IW99" s="86"/>
      <c r="IX99" s="86"/>
      <c r="IY99" s="86"/>
      <c r="IZ99" s="86"/>
      <c r="JA99" s="86"/>
      <c r="JB99" s="86"/>
      <c r="JC99" s="86"/>
      <c r="JD99" s="86"/>
      <c r="JE99" s="86"/>
      <c r="JF99" s="86"/>
      <c r="JG99" s="86"/>
      <c r="JH99" s="86"/>
      <c r="JI99" s="86"/>
      <c r="JJ99" s="86"/>
      <c r="JK99" s="86"/>
      <c r="JL99" s="86"/>
      <c r="JM99" s="86"/>
      <c r="JN99" s="86"/>
      <c r="JO99" s="86"/>
      <c r="JP99" s="86"/>
      <c r="JQ99" s="86"/>
      <c r="JR99" s="86"/>
      <c r="JS99" s="86"/>
      <c r="JT99" s="86"/>
      <c r="JU99" s="86"/>
      <c r="JV99" s="86"/>
      <c r="JW99" s="86"/>
      <c r="JX99" s="86"/>
      <c r="JY99" s="86"/>
      <c r="JZ99" s="86"/>
      <c r="KA99" s="86"/>
      <c r="KB99" s="86"/>
      <c r="KC99" s="86"/>
      <c r="KD99" s="86"/>
      <c r="KE99" s="86"/>
      <c r="KF99" s="86"/>
    </row>
    <row r="100" spans="1:292" s="40" customFormat="1" x14ac:dyDescent="0.25">
      <c r="B100" s="42" t="s">
        <v>8</v>
      </c>
      <c r="C100" s="43"/>
      <c r="D100" s="42"/>
      <c r="E100" s="43">
        <f>SUM(E90:E99)</f>
        <v>3186</v>
      </c>
      <c r="F100" s="43">
        <f>SUM(F89:F99)</f>
        <v>3286</v>
      </c>
      <c r="G100" s="44"/>
      <c r="H100" s="45"/>
      <c r="K100" s="85"/>
      <c r="L100" s="50"/>
      <c r="M100" s="50"/>
      <c r="N100" s="50"/>
      <c r="O100" s="50"/>
      <c r="P100" s="50"/>
      <c r="Q100" s="50"/>
      <c r="R100" s="50"/>
      <c r="S100" s="50"/>
      <c r="T100" s="50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  <c r="IW100" s="86"/>
      <c r="IX100" s="86"/>
      <c r="IY100" s="86"/>
      <c r="IZ100" s="86"/>
      <c r="JA100" s="86"/>
      <c r="JB100" s="86"/>
      <c r="JC100" s="86"/>
      <c r="JD100" s="86"/>
      <c r="JE100" s="86"/>
      <c r="JF100" s="86"/>
      <c r="JG100" s="86"/>
      <c r="JH100" s="86"/>
      <c r="JI100" s="86"/>
      <c r="JJ100" s="86"/>
      <c r="JK100" s="86"/>
      <c r="JL100" s="86"/>
      <c r="JM100" s="86"/>
      <c r="JN100" s="86"/>
      <c r="JO100" s="86"/>
      <c r="JP100" s="86"/>
      <c r="JQ100" s="86"/>
      <c r="JR100" s="86"/>
      <c r="JS100" s="86"/>
      <c r="JT100" s="86"/>
      <c r="JU100" s="86"/>
      <c r="JV100" s="86"/>
      <c r="JW100" s="86"/>
      <c r="JX100" s="86"/>
      <c r="JY100" s="86"/>
      <c r="JZ100" s="86"/>
      <c r="KA100" s="86"/>
      <c r="KB100" s="86"/>
      <c r="KC100" s="86"/>
      <c r="KD100" s="86"/>
      <c r="KE100" s="86"/>
      <c r="KF100" s="86"/>
    </row>
    <row r="101" spans="1:292" s="40" customFormat="1" x14ac:dyDescent="0.25">
      <c r="C101" s="41"/>
      <c r="E101" s="41"/>
      <c r="F101" s="41"/>
      <c r="G101" s="41"/>
      <c r="K101" s="85"/>
      <c r="L101" s="50"/>
      <c r="M101" s="50"/>
      <c r="N101" s="50"/>
      <c r="O101" s="50"/>
      <c r="P101" s="50"/>
      <c r="Q101" s="50"/>
      <c r="R101" s="50"/>
      <c r="S101" s="50"/>
      <c r="T101" s="50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  <c r="IW101" s="86"/>
      <c r="IX101" s="86"/>
      <c r="IY101" s="86"/>
      <c r="IZ101" s="86"/>
      <c r="JA101" s="86"/>
      <c r="JB101" s="86"/>
      <c r="JC101" s="86"/>
      <c r="JD101" s="86"/>
      <c r="JE101" s="86"/>
      <c r="JF101" s="86"/>
      <c r="JG101" s="86"/>
      <c r="JH101" s="86"/>
      <c r="JI101" s="86"/>
      <c r="JJ101" s="86"/>
      <c r="JK101" s="86"/>
      <c r="JL101" s="86"/>
      <c r="JM101" s="86"/>
      <c r="JN101" s="86"/>
      <c r="JO101" s="86"/>
      <c r="JP101" s="86"/>
      <c r="JQ101" s="86"/>
      <c r="JR101" s="86"/>
      <c r="JS101" s="86"/>
      <c r="JT101" s="86"/>
      <c r="JU101" s="86"/>
      <c r="JV101" s="86"/>
      <c r="JW101" s="86"/>
      <c r="JX101" s="86"/>
      <c r="JY101" s="86"/>
      <c r="JZ101" s="86"/>
      <c r="KA101" s="86"/>
      <c r="KB101" s="86"/>
      <c r="KC101" s="86"/>
      <c r="KD101" s="86"/>
      <c r="KE101" s="86"/>
      <c r="KF101" s="86"/>
    </row>
    <row r="102" spans="1:292" s="25" customFormat="1" ht="16.5" thickBot="1" x14ac:dyDescent="0.3">
      <c r="A102" s="39" t="s">
        <v>188</v>
      </c>
      <c r="B102" s="40"/>
      <c r="C102" s="41"/>
      <c r="D102" s="40"/>
      <c r="E102" s="41"/>
      <c r="F102" s="41"/>
      <c r="G102" s="41"/>
      <c r="H102" s="40"/>
      <c r="I102" s="40"/>
      <c r="J102" s="40"/>
      <c r="K102" s="85"/>
      <c r="L102" s="50"/>
      <c r="M102" s="50"/>
      <c r="N102" s="50"/>
      <c r="O102" s="50"/>
      <c r="P102" s="50"/>
      <c r="Q102" s="50"/>
      <c r="R102" s="50"/>
      <c r="S102" s="50"/>
      <c r="T102" s="50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  <c r="IW102" s="86"/>
      <c r="IX102" s="86"/>
      <c r="IY102" s="86"/>
      <c r="IZ102" s="86"/>
      <c r="JA102" s="86"/>
      <c r="JB102" s="86"/>
      <c r="JC102" s="86"/>
      <c r="JD102" s="86"/>
      <c r="JE102" s="86"/>
      <c r="JF102" s="86"/>
      <c r="JG102" s="86"/>
      <c r="JH102" s="86"/>
      <c r="JI102" s="86"/>
      <c r="JJ102" s="86"/>
      <c r="JK102" s="86"/>
      <c r="JL102" s="86"/>
      <c r="JM102" s="86"/>
      <c r="JN102" s="86"/>
      <c r="JO102" s="86"/>
      <c r="JP102" s="86"/>
      <c r="JQ102" s="86"/>
      <c r="JR102" s="86"/>
      <c r="JS102" s="86"/>
      <c r="JT102" s="86"/>
      <c r="JU102" s="86"/>
      <c r="JV102" s="86"/>
      <c r="JW102" s="86"/>
      <c r="JX102" s="86"/>
      <c r="JY102" s="86"/>
      <c r="JZ102" s="86"/>
      <c r="KA102" s="86"/>
      <c r="KB102" s="86"/>
      <c r="KC102" s="86"/>
      <c r="KD102" s="86"/>
      <c r="KE102" s="86"/>
      <c r="KF102" s="86"/>
    </row>
    <row r="103" spans="1:292" s="14" customFormat="1" ht="16.5" thickTop="1" x14ac:dyDescent="0.25">
      <c r="A103" s="40"/>
      <c r="B103" s="40" t="s">
        <v>186</v>
      </c>
      <c r="C103" s="41">
        <v>45679.4</v>
      </c>
      <c r="D103" s="40">
        <v>1</v>
      </c>
      <c r="E103" s="41">
        <f t="shared" ref="E103" si="4">C103*D103</f>
        <v>45679.4</v>
      </c>
      <c r="F103" s="41">
        <v>54238.77</v>
      </c>
      <c r="G103" s="41"/>
      <c r="H103" s="40" t="s">
        <v>162</v>
      </c>
      <c r="I103" s="40"/>
      <c r="J103" s="40"/>
      <c r="K103" s="85"/>
      <c r="L103" s="50"/>
      <c r="M103" s="50"/>
      <c r="N103" s="50"/>
      <c r="O103" s="50"/>
      <c r="P103" s="50"/>
      <c r="Q103" s="50"/>
      <c r="R103" s="50"/>
      <c r="S103" s="50"/>
      <c r="T103" s="50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  <c r="IW103" s="86"/>
      <c r="IX103" s="86"/>
      <c r="IY103" s="86"/>
      <c r="IZ103" s="86"/>
      <c r="JA103" s="86"/>
      <c r="JB103" s="86"/>
      <c r="JC103" s="86"/>
      <c r="JD103" s="86"/>
      <c r="JE103" s="86"/>
      <c r="JF103" s="86"/>
      <c r="JG103" s="86"/>
      <c r="JH103" s="86"/>
      <c r="JI103" s="86"/>
      <c r="JJ103" s="86"/>
      <c r="JK103" s="86"/>
      <c r="JL103" s="86"/>
      <c r="JM103" s="86"/>
      <c r="JN103" s="86"/>
      <c r="JO103" s="86"/>
      <c r="JP103" s="86"/>
      <c r="JQ103" s="86"/>
      <c r="JR103" s="86"/>
      <c r="JS103" s="86"/>
      <c r="JT103" s="86"/>
      <c r="JU103" s="86"/>
      <c r="JV103" s="86"/>
      <c r="JW103" s="86"/>
      <c r="JX103" s="86"/>
      <c r="JY103" s="86"/>
      <c r="JZ103" s="86"/>
      <c r="KA103" s="86"/>
      <c r="KB103" s="86"/>
      <c r="KC103" s="86"/>
      <c r="KD103" s="86"/>
      <c r="KE103" s="86"/>
      <c r="KF103" s="86"/>
    </row>
    <row r="104" spans="1:292" s="14" customFormat="1" x14ac:dyDescent="0.25">
      <c r="A104" s="40"/>
      <c r="B104" s="123" t="s">
        <v>157</v>
      </c>
      <c r="C104" s="41"/>
      <c r="D104" s="124">
        <v>0.14974999999999999</v>
      </c>
      <c r="E104" s="125">
        <v>0</v>
      </c>
      <c r="F104" s="125"/>
      <c r="G104" s="41"/>
      <c r="H104" s="40"/>
      <c r="I104" s="40"/>
      <c r="J104" s="40"/>
      <c r="K104" s="85"/>
      <c r="L104" s="50"/>
      <c r="M104" s="50"/>
      <c r="N104" s="50"/>
      <c r="O104" s="50"/>
      <c r="P104" s="50"/>
      <c r="Q104" s="50"/>
      <c r="R104" s="50"/>
      <c r="S104" s="50"/>
      <c r="T104" s="50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  <c r="IW104" s="86"/>
      <c r="IX104" s="86"/>
      <c r="IY104" s="86"/>
      <c r="IZ104" s="86"/>
      <c r="JA104" s="86"/>
      <c r="JB104" s="86"/>
      <c r="JC104" s="86"/>
      <c r="JD104" s="86"/>
      <c r="JE104" s="86"/>
      <c r="JF104" s="86"/>
      <c r="JG104" s="86"/>
      <c r="JH104" s="86"/>
      <c r="JI104" s="86"/>
      <c r="JJ104" s="86"/>
      <c r="JK104" s="86"/>
      <c r="JL104" s="86"/>
      <c r="JM104" s="86"/>
      <c r="JN104" s="86"/>
      <c r="JO104" s="86"/>
      <c r="JP104" s="86"/>
      <c r="JQ104" s="86"/>
      <c r="JR104" s="86"/>
      <c r="JS104" s="86"/>
      <c r="JT104" s="86"/>
      <c r="JU104" s="86"/>
      <c r="JV104" s="86"/>
      <c r="JW104" s="86"/>
      <c r="JX104" s="86"/>
      <c r="JY104" s="86"/>
      <c r="JZ104" s="86"/>
      <c r="KA104" s="86"/>
      <c r="KB104" s="86"/>
      <c r="KC104" s="86"/>
      <c r="KD104" s="86"/>
      <c r="KE104" s="86"/>
      <c r="KF104" s="86"/>
    </row>
    <row r="105" spans="1:292" s="40" customFormat="1" x14ac:dyDescent="0.25">
      <c r="B105" s="40" t="s">
        <v>189</v>
      </c>
      <c r="C105" s="41">
        <v>575</v>
      </c>
      <c r="D105" s="40">
        <v>1</v>
      </c>
      <c r="E105" s="41">
        <f>C105*D105</f>
        <v>575</v>
      </c>
      <c r="F105" s="41">
        <v>588</v>
      </c>
      <c r="G105" s="41"/>
      <c r="H105" s="40" t="s">
        <v>276</v>
      </c>
      <c r="K105" s="85"/>
      <c r="L105" s="50"/>
      <c r="M105" s="50"/>
      <c r="N105" s="50"/>
      <c r="O105" s="50"/>
      <c r="P105" s="50"/>
      <c r="Q105" s="50"/>
      <c r="R105" s="50"/>
      <c r="S105" s="50"/>
      <c r="T105" s="50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  <c r="IW105" s="86"/>
      <c r="IX105" s="86"/>
      <c r="IY105" s="86"/>
      <c r="IZ105" s="86"/>
      <c r="JA105" s="86"/>
      <c r="JB105" s="86"/>
      <c r="JC105" s="86"/>
      <c r="JD105" s="86"/>
      <c r="JE105" s="86"/>
      <c r="JF105" s="86"/>
      <c r="JG105" s="86"/>
      <c r="JH105" s="86"/>
      <c r="JI105" s="86"/>
      <c r="JJ105" s="86"/>
      <c r="JK105" s="86"/>
      <c r="JL105" s="86"/>
      <c r="JM105" s="86"/>
      <c r="JN105" s="86"/>
      <c r="JO105" s="86"/>
      <c r="JP105" s="86"/>
      <c r="JQ105" s="86"/>
      <c r="JR105" s="86"/>
      <c r="JS105" s="86"/>
      <c r="JT105" s="86"/>
      <c r="JU105" s="86"/>
      <c r="JV105" s="86"/>
      <c r="JW105" s="86"/>
      <c r="JX105" s="86"/>
      <c r="JY105" s="86"/>
      <c r="JZ105" s="86"/>
      <c r="KA105" s="86"/>
      <c r="KB105" s="86"/>
      <c r="KC105" s="86"/>
      <c r="KD105" s="86"/>
      <c r="KE105" s="86"/>
      <c r="KF105" s="86"/>
    </row>
    <row r="106" spans="1:292" s="40" customFormat="1" x14ac:dyDescent="0.25">
      <c r="B106" s="40" t="s">
        <v>255</v>
      </c>
      <c r="C106" s="41"/>
      <c r="E106" s="41"/>
      <c r="F106" s="41">
        <f>E103-F103</f>
        <v>-8559.3699999999953</v>
      </c>
      <c r="G106" s="41"/>
      <c r="H106" s="40" t="s">
        <v>277</v>
      </c>
      <c r="K106" s="85"/>
      <c r="L106" s="50"/>
      <c r="M106" s="50"/>
      <c r="N106" s="50"/>
      <c r="O106" s="50"/>
      <c r="P106" s="50"/>
      <c r="Q106" s="50"/>
      <c r="R106" s="50"/>
      <c r="S106" s="50"/>
      <c r="T106" s="50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  <c r="IW106" s="86"/>
      <c r="IX106" s="86"/>
      <c r="IY106" s="86"/>
      <c r="IZ106" s="86"/>
      <c r="JA106" s="86"/>
      <c r="JB106" s="86"/>
      <c r="JC106" s="86"/>
      <c r="JD106" s="86"/>
      <c r="JE106" s="86"/>
      <c r="JF106" s="86"/>
      <c r="JG106" s="86"/>
      <c r="JH106" s="86"/>
      <c r="JI106" s="86"/>
      <c r="JJ106" s="86"/>
      <c r="JK106" s="86"/>
      <c r="JL106" s="86"/>
      <c r="JM106" s="86"/>
      <c r="JN106" s="86"/>
      <c r="JO106" s="86"/>
      <c r="JP106" s="86"/>
      <c r="JQ106" s="86"/>
      <c r="JR106" s="86"/>
      <c r="JS106" s="86"/>
      <c r="JT106" s="86"/>
      <c r="JU106" s="86"/>
      <c r="JV106" s="86"/>
      <c r="JW106" s="86"/>
      <c r="JX106" s="86"/>
      <c r="JY106" s="86"/>
      <c r="JZ106" s="86"/>
      <c r="KA106" s="86"/>
      <c r="KB106" s="86"/>
      <c r="KC106" s="86"/>
      <c r="KD106" s="86"/>
      <c r="KE106" s="86"/>
      <c r="KF106" s="86"/>
    </row>
    <row r="107" spans="1:292" s="40" customFormat="1" x14ac:dyDescent="0.25">
      <c r="B107" s="42" t="s">
        <v>8</v>
      </c>
      <c r="C107" s="43"/>
      <c r="D107" s="42"/>
      <c r="E107" s="43">
        <f>SUM(E103:E105)</f>
        <v>46254.400000000001</v>
      </c>
      <c r="F107" s="43">
        <f>SUM(F103:F106)</f>
        <v>46267.4</v>
      </c>
      <c r="G107" s="44"/>
      <c r="H107" s="45"/>
      <c r="K107" s="85"/>
      <c r="L107" s="50"/>
      <c r="M107" s="50"/>
      <c r="N107" s="50"/>
      <c r="O107" s="50"/>
      <c r="P107" s="50"/>
      <c r="Q107" s="50"/>
      <c r="R107" s="50"/>
      <c r="S107" s="50"/>
      <c r="T107" s="50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  <c r="IW107" s="86"/>
      <c r="IX107" s="86"/>
      <c r="IY107" s="86"/>
      <c r="IZ107" s="86"/>
      <c r="JA107" s="86"/>
      <c r="JB107" s="86"/>
      <c r="JC107" s="86"/>
      <c r="JD107" s="86"/>
      <c r="JE107" s="86"/>
      <c r="JF107" s="86"/>
      <c r="JG107" s="86"/>
      <c r="JH107" s="86"/>
      <c r="JI107" s="86"/>
      <c r="JJ107" s="86"/>
      <c r="JK107" s="86"/>
      <c r="JL107" s="86"/>
      <c r="JM107" s="86"/>
      <c r="JN107" s="86"/>
      <c r="JO107" s="86"/>
      <c r="JP107" s="86"/>
      <c r="JQ107" s="86"/>
      <c r="JR107" s="86"/>
      <c r="JS107" s="86"/>
      <c r="JT107" s="86"/>
      <c r="JU107" s="86"/>
      <c r="JV107" s="86"/>
      <c r="JW107" s="86"/>
      <c r="JX107" s="86"/>
      <c r="JY107" s="86"/>
      <c r="JZ107" s="86"/>
      <c r="KA107" s="86"/>
      <c r="KB107" s="86"/>
      <c r="KC107" s="86"/>
      <c r="KD107" s="86"/>
      <c r="KE107" s="86"/>
      <c r="KF107" s="86"/>
    </row>
    <row r="108" spans="1:292" s="40" customFormat="1" x14ac:dyDescent="0.25">
      <c r="C108" s="41"/>
      <c r="E108" s="41"/>
      <c r="F108" s="41"/>
      <c r="G108" s="41"/>
      <c r="K108" s="85"/>
      <c r="L108" s="50"/>
      <c r="M108" s="50"/>
      <c r="N108" s="50"/>
      <c r="O108" s="50"/>
      <c r="P108" s="50"/>
      <c r="Q108" s="50"/>
      <c r="R108" s="50"/>
      <c r="S108" s="50"/>
      <c r="T108" s="50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  <c r="IW108" s="86"/>
      <c r="IX108" s="86"/>
      <c r="IY108" s="86"/>
      <c r="IZ108" s="86"/>
      <c r="JA108" s="86"/>
      <c r="JB108" s="86"/>
      <c r="JC108" s="86"/>
      <c r="JD108" s="86"/>
      <c r="JE108" s="86"/>
      <c r="JF108" s="86"/>
      <c r="JG108" s="86"/>
      <c r="JH108" s="86"/>
      <c r="JI108" s="86"/>
      <c r="JJ108" s="86"/>
      <c r="JK108" s="86"/>
      <c r="JL108" s="86"/>
      <c r="JM108" s="86"/>
      <c r="JN108" s="86"/>
      <c r="JO108" s="86"/>
      <c r="JP108" s="86"/>
      <c r="JQ108" s="86"/>
      <c r="JR108" s="86"/>
      <c r="JS108" s="86"/>
      <c r="JT108" s="86"/>
      <c r="JU108" s="86"/>
      <c r="JV108" s="86"/>
      <c r="JW108" s="86"/>
      <c r="JX108" s="86"/>
      <c r="JY108" s="86"/>
      <c r="JZ108" s="86"/>
      <c r="KA108" s="86"/>
      <c r="KB108" s="86"/>
      <c r="KC108" s="86"/>
      <c r="KD108" s="86"/>
      <c r="KE108" s="86"/>
      <c r="KF108" s="86"/>
    </row>
    <row r="109" spans="1:292" s="40" customFormat="1" ht="16.5" thickBot="1" x14ac:dyDescent="0.3">
      <c r="A109" s="24" t="s">
        <v>15</v>
      </c>
      <c r="B109" s="25"/>
      <c r="C109" s="26"/>
      <c r="D109" s="25"/>
      <c r="E109" s="27">
        <f>SUM(E87+E100+E107)</f>
        <v>56118.775000000001</v>
      </c>
      <c r="F109" s="27">
        <f>SUM(F107+F100+F87)</f>
        <v>56231.78</v>
      </c>
      <c r="G109" s="26"/>
      <c r="H109" s="25"/>
      <c r="I109" s="25"/>
      <c r="J109" s="25"/>
      <c r="K109" s="117"/>
      <c r="L109" s="50"/>
      <c r="M109" s="50"/>
      <c r="N109" s="50"/>
      <c r="O109" s="50"/>
      <c r="P109" s="50"/>
      <c r="Q109" s="50"/>
      <c r="R109" s="50"/>
      <c r="S109" s="50"/>
      <c r="T109" s="50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  <c r="IW109" s="86"/>
      <c r="IX109" s="86"/>
      <c r="IY109" s="86"/>
      <c r="IZ109" s="86"/>
      <c r="JA109" s="86"/>
      <c r="JB109" s="86"/>
      <c r="JC109" s="86"/>
      <c r="JD109" s="86"/>
      <c r="JE109" s="86"/>
      <c r="JF109" s="86"/>
      <c r="JG109" s="86"/>
      <c r="JH109" s="86"/>
      <c r="JI109" s="86"/>
      <c r="JJ109" s="86"/>
      <c r="JK109" s="86"/>
      <c r="JL109" s="86"/>
      <c r="JM109" s="86"/>
      <c r="JN109" s="86"/>
      <c r="JO109" s="86"/>
      <c r="JP109" s="86"/>
      <c r="JQ109" s="86"/>
      <c r="JR109" s="86"/>
      <c r="JS109" s="86"/>
      <c r="JT109" s="86"/>
      <c r="JU109" s="86"/>
      <c r="JV109" s="86"/>
      <c r="JW109" s="86"/>
      <c r="JX109" s="86"/>
      <c r="JY109" s="86"/>
      <c r="JZ109" s="86"/>
      <c r="KA109" s="86"/>
      <c r="KB109" s="86"/>
      <c r="KC109" s="86"/>
      <c r="KD109" s="86"/>
      <c r="KE109" s="86"/>
      <c r="KF109" s="86"/>
    </row>
    <row r="110" spans="1:292" s="147" customFormat="1" ht="16.5" thickTop="1" x14ac:dyDescent="0.25">
      <c r="A110" s="131" t="s">
        <v>41</v>
      </c>
      <c r="B110" s="131" t="s">
        <v>1</v>
      </c>
      <c r="C110" s="146" t="s">
        <v>2</v>
      </c>
      <c r="D110" s="131" t="s">
        <v>3</v>
      </c>
      <c r="E110" s="146" t="s">
        <v>4</v>
      </c>
      <c r="F110" s="146" t="s">
        <v>5</v>
      </c>
      <c r="G110" s="146"/>
      <c r="H110" s="131" t="s">
        <v>6</v>
      </c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  <c r="HQ110" s="148"/>
      <c r="HR110" s="148"/>
      <c r="HS110" s="148"/>
      <c r="HT110" s="148"/>
      <c r="HU110" s="148"/>
      <c r="HV110" s="148"/>
      <c r="HW110" s="148"/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  <c r="II110" s="148"/>
      <c r="IJ110" s="148"/>
      <c r="IK110" s="148"/>
      <c r="IL110" s="148"/>
      <c r="IM110" s="148"/>
      <c r="IN110" s="148"/>
      <c r="IO110" s="148"/>
      <c r="IP110" s="148"/>
      <c r="IQ110" s="148"/>
      <c r="IR110" s="148"/>
      <c r="IS110" s="148"/>
      <c r="IT110" s="148"/>
      <c r="IU110" s="148"/>
      <c r="IV110" s="148"/>
      <c r="IW110" s="148"/>
      <c r="IX110" s="148"/>
      <c r="IY110" s="148"/>
      <c r="IZ110" s="148"/>
      <c r="JA110" s="148"/>
      <c r="JB110" s="148"/>
      <c r="JC110" s="148"/>
      <c r="JD110" s="148"/>
      <c r="JE110" s="148"/>
      <c r="JF110" s="148"/>
      <c r="JG110" s="148"/>
      <c r="JH110" s="148"/>
      <c r="JI110" s="148"/>
      <c r="JJ110" s="148"/>
      <c r="JK110" s="148"/>
      <c r="JL110" s="148"/>
      <c r="JM110" s="148"/>
      <c r="JN110" s="148"/>
      <c r="JO110" s="148"/>
      <c r="JP110" s="148"/>
      <c r="JQ110" s="148"/>
      <c r="JR110" s="148"/>
      <c r="JS110" s="148"/>
      <c r="JT110" s="148"/>
      <c r="JU110" s="148"/>
      <c r="JV110" s="148"/>
      <c r="JW110" s="148"/>
      <c r="JX110" s="148"/>
      <c r="JY110" s="148"/>
      <c r="JZ110" s="148"/>
      <c r="KA110" s="148"/>
      <c r="KB110" s="148"/>
      <c r="KC110" s="148"/>
      <c r="KD110" s="148"/>
      <c r="KE110" s="148"/>
      <c r="KF110" s="148"/>
    </row>
    <row r="111" spans="1:292" s="40" customFormat="1" x14ac:dyDescent="0.25">
      <c r="A111" s="39" t="s">
        <v>190</v>
      </c>
      <c r="C111" s="41"/>
      <c r="E111" s="41"/>
      <c r="F111" s="41"/>
      <c r="G111" s="41"/>
      <c r="H111" s="57"/>
      <c r="K111" s="85"/>
      <c r="L111" s="50"/>
      <c r="M111" s="50"/>
      <c r="N111" s="50"/>
      <c r="O111" s="50"/>
      <c r="P111" s="50"/>
      <c r="Q111" s="50"/>
      <c r="R111" s="50"/>
      <c r="S111" s="50"/>
      <c r="T111" s="50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  <c r="IW111" s="86"/>
      <c r="IX111" s="86"/>
      <c r="IY111" s="86"/>
      <c r="IZ111" s="86"/>
      <c r="JA111" s="86"/>
      <c r="JB111" s="86"/>
      <c r="JC111" s="86"/>
      <c r="JD111" s="86"/>
      <c r="JE111" s="86"/>
      <c r="JF111" s="86"/>
      <c r="JG111" s="86"/>
      <c r="JH111" s="86"/>
      <c r="JI111" s="86"/>
      <c r="JJ111" s="86"/>
      <c r="JK111" s="86"/>
      <c r="JL111" s="86"/>
      <c r="JM111" s="86"/>
      <c r="JN111" s="86"/>
      <c r="JO111" s="86"/>
      <c r="JP111" s="86"/>
      <c r="JQ111" s="86"/>
      <c r="JR111" s="86"/>
      <c r="JS111" s="86"/>
      <c r="JT111" s="86"/>
      <c r="JU111" s="86"/>
      <c r="JV111" s="86"/>
      <c r="JW111" s="86"/>
      <c r="JX111" s="86"/>
      <c r="JY111" s="86"/>
      <c r="JZ111" s="86"/>
      <c r="KA111" s="86"/>
      <c r="KB111" s="86"/>
      <c r="KC111" s="86"/>
      <c r="KD111" s="86"/>
      <c r="KE111" s="86"/>
      <c r="KF111" s="86"/>
    </row>
    <row r="112" spans="1:292" s="40" customFormat="1" x14ac:dyDescent="0.25">
      <c r="B112" s="40" t="s">
        <v>252</v>
      </c>
      <c r="C112" s="41">
        <v>1900</v>
      </c>
      <c r="D112" s="40">
        <v>1</v>
      </c>
      <c r="E112" s="41">
        <f>C112*D112</f>
        <v>1900</v>
      </c>
      <c r="F112" s="41">
        <v>1900</v>
      </c>
      <c r="G112" s="41"/>
      <c r="H112" s="40" t="s">
        <v>276</v>
      </c>
      <c r="K112" s="85"/>
      <c r="L112" s="50"/>
      <c r="M112" s="50"/>
      <c r="N112" s="50"/>
      <c r="O112" s="50"/>
      <c r="P112" s="50"/>
      <c r="Q112" s="50"/>
      <c r="R112" s="50"/>
      <c r="S112" s="50"/>
      <c r="T112" s="50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  <c r="IW112" s="86"/>
      <c r="IX112" s="86"/>
      <c r="IY112" s="86"/>
      <c r="IZ112" s="86"/>
      <c r="JA112" s="86"/>
      <c r="JB112" s="86"/>
      <c r="JC112" s="86"/>
      <c r="JD112" s="86"/>
      <c r="JE112" s="86"/>
      <c r="JF112" s="86"/>
      <c r="JG112" s="86"/>
      <c r="JH112" s="86"/>
      <c r="JI112" s="86"/>
      <c r="JJ112" s="86"/>
      <c r="JK112" s="86"/>
      <c r="JL112" s="86"/>
      <c r="JM112" s="86"/>
      <c r="JN112" s="86"/>
      <c r="JO112" s="86"/>
      <c r="JP112" s="86"/>
      <c r="JQ112" s="86"/>
      <c r="JR112" s="86"/>
      <c r="JS112" s="86"/>
      <c r="JT112" s="86"/>
      <c r="JU112" s="86"/>
      <c r="JV112" s="86"/>
      <c r="JW112" s="86"/>
      <c r="JX112" s="86"/>
      <c r="JY112" s="86"/>
      <c r="JZ112" s="86"/>
      <c r="KA112" s="86"/>
      <c r="KB112" s="86"/>
      <c r="KC112" s="86"/>
      <c r="KD112" s="86"/>
      <c r="KE112" s="86"/>
      <c r="KF112" s="86"/>
    </row>
    <row r="113" spans="1:292" s="40" customFormat="1" x14ac:dyDescent="0.25">
      <c r="B113" s="40" t="s">
        <v>253</v>
      </c>
      <c r="C113" s="41">
        <v>400</v>
      </c>
      <c r="D113" s="40">
        <v>1</v>
      </c>
      <c r="E113" s="41">
        <f>C113*D113</f>
        <v>400</v>
      </c>
      <c r="F113" s="41">
        <v>0</v>
      </c>
      <c r="G113" s="41"/>
      <c r="H113" s="40" t="s">
        <v>276</v>
      </c>
      <c r="K113" s="85"/>
      <c r="L113" s="50"/>
      <c r="M113" s="50"/>
      <c r="N113" s="50"/>
      <c r="O113" s="50"/>
      <c r="P113" s="50"/>
      <c r="Q113" s="50"/>
      <c r="R113" s="50"/>
      <c r="S113" s="50"/>
      <c r="T113" s="50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  <c r="IW113" s="86"/>
      <c r="IX113" s="86"/>
      <c r="IY113" s="86"/>
      <c r="IZ113" s="86"/>
      <c r="JA113" s="86"/>
      <c r="JB113" s="86"/>
      <c r="JC113" s="86"/>
      <c r="JD113" s="86"/>
      <c r="JE113" s="86"/>
      <c r="JF113" s="86"/>
      <c r="JG113" s="86"/>
      <c r="JH113" s="86"/>
      <c r="JI113" s="86"/>
      <c r="JJ113" s="86"/>
      <c r="JK113" s="86"/>
      <c r="JL113" s="86"/>
      <c r="JM113" s="86"/>
      <c r="JN113" s="86"/>
      <c r="JO113" s="86"/>
      <c r="JP113" s="86"/>
      <c r="JQ113" s="86"/>
      <c r="JR113" s="86"/>
      <c r="JS113" s="86"/>
      <c r="JT113" s="86"/>
      <c r="JU113" s="86"/>
      <c r="JV113" s="86"/>
      <c r="JW113" s="86"/>
      <c r="JX113" s="86"/>
      <c r="JY113" s="86"/>
      <c r="JZ113" s="86"/>
      <c r="KA113" s="86"/>
      <c r="KB113" s="86"/>
      <c r="KC113" s="86"/>
      <c r="KD113" s="86"/>
      <c r="KE113" s="86"/>
      <c r="KF113" s="86"/>
    </row>
    <row r="114" spans="1:292" s="40" customFormat="1" x14ac:dyDescent="0.25">
      <c r="B114" s="40" t="s">
        <v>191</v>
      </c>
      <c r="C114" s="41">
        <v>2000</v>
      </c>
      <c r="D114" s="40">
        <v>1</v>
      </c>
      <c r="E114" s="41">
        <f>C114*D114</f>
        <v>2000</v>
      </c>
      <c r="F114" s="41">
        <v>2000</v>
      </c>
      <c r="G114" s="41"/>
      <c r="H114" s="40" t="s">
        <v>272</v>
      </c>
      <c r="K114" s="85"/>
      <c r="L114" s="50"/>
      <c r="M114" s="50"/>
      <c r="N114" s="50"/>
      <c r="O114" s="50"/>
      <c r="P114" s="50"/>
      <c r="Q114" s="50"/>
      <c r="R114" s="50"/>
      <c r="S114" s="50"/>
      <c r="T114" s="50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  <c r="IW114" s="86"/>
      <c r="IX114" s="86"/>
      <c r="IY114" s="86"/>
      <c r="IZ114" s="86"/>
      <c r="JA114" s="86"/>
      <c r="JB114" s="86"/>
      <c r="JC114" s="86"/>
      <c r="JD114" s="86"/>
      <c r="JE114" s="86"/>
      <c r="JF114" s="86"/>
      <c r="JG114" s="86"/>
      <c r="JH114" s="86"/>
      <c r="JI114" s="86"/>
      <c r="JJ114" s="86"/>
      <c r="JK114" s="86"/>
      <c r="JL114" s="86"/>
      <c r="JM114" s="86"/>
      <c r="JN114" s="86"/>
      <c r="JO114" s="86"/>
      <c r="JP114" s="86"/>
      <c r="JQ114" s="86"/>
      <c r="JR114" s="86"/>
      <c r="JS114" s="86"/>
      <c r="JT114" s="86"/>
      <c r="JU114" s="86"/>
      <c r="JV114" s="86"/>
      <c r="JW114" s="86"/>
      <c r="JX114" s="86"/>
      <c r="JY114" s="86"/>
      <c r="JZ114" s="86"/>
      <c r="KA114" s="86"/>
      <c r="KB114" s="86"/>
      <c r="KC114" s="86"/>
      <c r="KD114" s="86"/>
      <c r="KE114" s="86"/>
      <c r="KF114" s="86"/>
    </row>
    <row r="115" spans="1:292" s="40" customFormat="1" x14ac:dyDescent="0.25">
      <c r="B115" s="40" t="s">
        <v>192</v>
      </c>
      <c r="C115" s="41">
        <v>750</v>
      </c>
      <c r="D115" s="40">
        <v>1</v>
      </c>
      <c r="E115" s="41">
        <f>C115*D115</f>
        <v>750</v>
      </c>
      <c r="F115" s="41">
        <v>0</v>
      </c>
      <c r="G115" s="41"/>
      <c r="H115" s="40" t="s">
        <v>276</v>
      </c>
      <c r="K115" s="85"/>
      <c r="L115" s="50"/>
      <c r="M115" s="50"/>
      <c r="N115" s="50"/>
      <c r="O115" s="50"/>
      <c r="P115" s="50"/>
      <c r="Q115" s="50"/>
      <c r="R115" s="50"/>
      <c r="S115" s="50"/>
      <c r="T115" s="50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  <c r="IW115" s="86"/>
      <c r="IX115" s="86"/>
      <c r="IY115" s="86"/>
      <c r="IZ115" s="86"/>
      <c r="JA115" s="86"/>
      <c r="JB115" s="86"/>
      <c r="JC115" s="86"/>
      <c r="JD115" s="86"/>
      <c r="JE115" s="86"/>
      <c r="JF115" s="86"/>
      <c r="JG115" s="86"/>
      <c r="JH115" s="86"/>
      <c r="JI115" s="86"/>
      <c r="JJ115" s="86"/>
      <c r="JK115" s="86"/>
      <c r="JL115" s="86"/>
      <c r="JM115" s="86"/>
      <c r="JN115" s="86"/>
      <c r="JO115" s="86"/>
      <c r="JP115" s="86"/>
      <c r="JQ115" s="86"/>
      <c r="JR115" s="86"/>
      <c r="JS115" s="86"/>
      <c r="JT115" s="86"/>
      <c r="JU115" s="86"/>
      <c r="JV115" s="86"/>
      <c r="JW115" s="86"/>
      <c r="JX115" s="86"/>
      <c r="JY115" s="86"/>
      <c r="JZ115" s="86"/>
      <c r="KA115" s="86"/>
      <c r="KB115" s="86"/>
      <c r="KC115" s="86"/>
      <c r="KD115" s="86"/>
      <c r="KE115" s="86"/>
      <c r="KF115" s="86"/>
    </row>
    <row r="116" spans="1:292" s="40" customFormat="1" x14ac:dyDescent="0.25">
      <c r="B116" s="40" t="s">
        <v>43</v>
      </c>
      <c r="C116" s="41">
        <v>750</v>
      </c>
      <c r="D116" s="40">
        <v>1</v>
      </c>
      <c r="E116" s="41">
        <f>C116*D116</f>
        <v>750</v>
      </c>
      <c r="F116" s="41">
        <v>750</v>
      </c>
      <c r="G116" s="41"/>
      <c r="H116" s="40" t="s">
        <v>272</v>
      </c>
      <c r="K116" s="85"/>
      <c r="L116" s="50"/>
      <c r="M116" s="50"/>
      <c r="N116" s="50"/>
      <c r="O116" s="50"/>
      <c r="P116" s="50"/>
      <c r="Q116" s="50"/>
      <c r="R116" s="50"/>
      <c r="S116" s="50"/>
      <c r="T116" s="50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  <c r="IW116" s="86"/>
      <c r="IX116" s="86"/>
      <c r="IY116" s="86"/>
      <c r="IZ116" s="86"/>
      <c r="JA116" s="86"/>
      <c r="JB116" s="86"/>
      <c r="JC116" s="86"/>
      <c r="JD116" s="86"/>
      <c r="JE116" s="86"/>
      <c r="JF116" s="86"/>
      <c r="JG116" s="86"/>
      <c r="JH116" s="86"/>
      <c r="JI116" s="86"/>
      <c r="JJ116" s="86"/>
      <c r="JK116" s="86"/>
      <c r="JL116" s="86"/>
      <c r="JM116" s="86"/>
      <c r="JN116" s="86"/>
      <c r="JO116" s="86"/>
      <c r="JP116" s="86"/>
      <c r="JQ116" s="86"/>
      <c r="JR116" s="86"/>
      <c r="JS116" s="86"/>
      <c r="JT116" s="86"/>
      <c r="JU116" s="86"/>
      <c r="JV116" s="86"/>
      <c r="JW116" s="86"/>
      <c r="JX116" s="86"/>
      <c r="JY116" s="86"/>
      <c r="JZ116" s="86"/>
      <c r="KA116" s="86"/>
      <c r="KB116" s="86"/>
      <c r="KC116" s="86"/>
      <c r="KD116" s="86"/>
      <c r="KE116" s="86"/>
      <c r="KF116" s="86"/>
    </row>
    <row r="117" spans="1:292" s="40" customFormat="1" x14ac:dyDescent="0.25">
      <c r="C117" s="41"/>
      <c r="E117" s="41"/>
      <c r="F117" s="41"/>
      <c r="G117" s="41"/>
      <c r="K117" s="85"/>
      <c r="L117" s="50"/>
      <c r="M117" s="50"/>
      <c r="N117" s="50"/>
      <c r="O117" s="50"/>
      <c r="P117" s="50"/>
      <c r="Q117" s="50"/>
      <c r="R117" s="50"/>
      <c r="S117" s="50"/>
      <c r="T117" s="50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  <c r="IW117" s="86"/>
      <c r="IX117" s="86"/>
      <c r="IY117" s="86"/>
      <c r="IZ117" s="86"/>
      <c r="JA117" s="86"/>
      <c r="JB117" s="86"/>
      <c r="JC117" s="86"/>
      <c r="JD117" s="86"/>
      <c r="JE117" s="86"/>
      <c r="JF117" s="86"/>
      <c r="JG117" s="86"/>
      <c r="JH117" s="86"/>
      <c r="JI117" s="86"/>
      <c r="JJ117" s="86"/>
      <c r="JK117" s="86"/>
      <c r="JL117" s="86"/>
      <c r="JM117" s="86"/>
      <c r="JN117" s="86"/>
      <c r="JO117" s="86"/>
      <c r="JP117" s="86"/>
      <c r="JQ117" s="86"/>
      <c r="JR117" s="86"/>
      <c r="JS117" s="86"/>
      <c r="JT117" s="86"/>
      <c r="JU117" s="86"/>
      <c r="JV117" s="86"/>
      <c r="JW117" s="86"/>
      <c r="JX117" s="86"/>
      <c r="JY117" s="86"/>
      <c r="JZ117" s="86"/>
      <c r="KA117" s="86"/>
      <c r="KB117" s="86"/>
      <c r="KC117" s="86"/>
      <c r="KD117" s="86"/>
      <c r="KE117" s="86"/>
      <c r="KF117" s="86"/>
    </row>
    <row r="118" spans="1:292" s="40" customFormat="1" x14ac:dyDescent="0.25">
      <c r="B118" s="42" t="s">
        <v>8</v>
      </c>
      <c r="C118" s="43"/>
      <c r="D118" s="42"/>
      <c r="E118" s="43">
        <f>SUM(E112:E116)</f>
        <v>5800</v>
      </c>
      <c r="F118" s="43">
        <f>SUM(F112:F116)</f>
        <v>4650</v>
      </c>
      <c r="G118" s="44"/>
      <c r="H118" s="45"/>
      <c r="K118" s="85"/>
      <c r="L118" s="49"/>
      <c r="M118" s="49"/>
      <c r="N118" s="50"/>
      <c r="O118" s="50"/>
      <c r="P118" s="50"/>
      <c r="Q118" s="50"/>
      <c r="R118" s="50"/>
      <c r="S118" s="50"/>
      <c r="T118" s="50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  <c r="IW118" s="86"/>
      <c r="IX118" s="86"/>
      <c r="IY118" s="86"/>
      <c r="IZ118" s="86"/>
      <c r="JA118" s="86"/>
      <c r="JB118" s="86"/>
      <c r="JC118" s="86"/>
      <c r="JD118" s="86"/>
      <c r="JE118" s="86"/>
      <c r="JF118" s="86"/>
      <c r="JG118" s="86"/>
      <c r="JH118" s="86"/>
      <c r="JI118" s="86"/>
      <c r="JJ118" s="86"/>
      <c r="JK118" s="86"/>
      <c r="JL118" s="86"/>
      <c r="JM118" s="86"/>
      <c r="JN118" s="86"/>
      <c r="JO118" s="86"/>
      <c r="JP118" s="86"/>
      <c r="JQ118" s="86"/>
      <c r="JR118" s="86"/>
      <c r="JS118" s="86"/>
      <c r="JT118" s="86"/>
      <c r="JU118" s="86"/>
      <c r="JV118" s="86"/>
      <c r="JW118" s="86"/>
      <c r="JX118" s="86"/>
      <c r="JY118" s="86"/>
      <c r="JZ118" s="86"/>
      <c r="KA118" s="86"/>
      <c r="KB118" s="86"/>
      <c r="KC118" s="86"/>
      <c r="KD118" s="86"/>
      <c r="KE118" s="86"/>
      <c r="KF118" s="86"/>
    </row>
    <row r="119" spans="1:292" s="40" customFormat="1" x14ac:dyDescent="0.25">
      <c r="A119" s="39"/>
      <c r="C119" s="41"/>
      <c r="E119" s="41"/>
      <c r="F119" s="41"/>
      <c r="G119" s="41"/>
      <c r="K119" s="85"/>
      <c r="L119" s="49"/>
      <c r="M119" s="49"/>
      <c r="N119" s="50"/>
      <c r="O119" s="50"/>
      <c r="P119" s="50"/>
      <c r="Q119" s="50"/>
      <c r="R119" s="50"/>
      <c r="S119" s="50"/>
      <c r="T119" s="50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  <c r="IW119" s="86"/>
      <c r="IX119" s="86"/>
      <c r="IY119" s="86"/>
      <c r="IZ119" s="86"/>
      <c r="JA119" s="86"/>
      <c r="JB119" s="86"/>
      <c r="JC119" s="86"/>
      <c r="JD119" s="86"/>
      <c r="JE119" s="86"/>
      <c r="JF119" s="86"/>
      <c r="JG119" s="86"/>
      <c r="JH119" s="86"/>
      <c r="JI119" s="86"/>
      <c r="JJ119" s="86"/>
      <c r="JK119" s="86"/>
      <c r="JL119" s="86"/>
      <c r="JM119" s="86"/>
      <c r="JN119" s="86"/>
      <c r="JO119" s="86"/>
      <c r="JP119" s="86"/>
      <c r="JQ119" s="86"/>
      <c r="JR119" s="86"/>
      <c r="JS119" s="86"/>
      <c r="JT119" s="86"/>
      <c r="JU119" s="86"/>
      <c r="JV119" s="86"/>
      <c r="JW119" s="86"/>
      <c r="JX119" s="86"/>
      <c r="JY119" s="86"/>
      <c r="JZ119" s="86"/>
      <c r="KA119" s="86"/>
      <c r="KB119" s="86"/>
      <c r="KC119" s="86"/>
      <c r="KD119" s="86"/>
      <c r="KE119" s="86"/>
      <c r="KF119" s="86"/>
    </row>
    <row r="120" spans="1:292" s="40" customFormat="1" x14ac:dyDescent="0.25">
      <c r="A120" s="39" t="s">
        <v>193</v>
      </c>
      <c r="C120" s="41"/>
      <c r="E120" s="41"/>
      <c r="F120" s="41"/>
      <c r="G120" s="41"/>
      <c r="K120" s="85"/>
      <c r="L120" s="49"/>
      <c r="M120" s="49"/>
      <c r="N120" s="50"/>
      <c r="O120" s="50"/>
      <c r="P120" s="50"/>
      <c r="Q120" s="50"/>
      <c r="R120" s="50"/>
      <c r="S120" s="50"/>
      <c r="T120" s="50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  <c r="IW120" s="86"/>
      <c r="IX120" s="86"/>
      <c r="IY120" s="86"/>
      <c r="IZ120" s="86"/>
      <c r="JA120" s="86"/>
      <c r="JB120" s="86"/>
      <c r="JC120" s="86"/>
      <c r="JD120" s="86"/>
      <c r="JE120" s="86"/>
      <c r="JF120" s="86"/>
      <c r="JG120" s="86"/>
      <c r="JH120" s="86"/>
      <c r="JI120" s="86"/>
      <c r="JJ120" s="86"/>
      <c r="JK120" s="86"/>
      <c r="JL120" s="86"/>
      <c r="JM120" s="86"/>
      <c r="JN120" s="86"/>
      <c r="JO120" s="86"/>
      <c r="JP120" s="86"/>
      <c r="JQ120" s="86"/>
      <c r="JR120" s="86"/>
      <c r="JS120" s="86"/>
      <c r="JT120" s="86"/>
      <c r="JU120" s="86"/>
      <c r="JV120" s="86"/>
      <c r="JW120" s="86"/>
      <c r="JX120" s="86"/>
      <c r="JY120" s="86"/>
      <c r="JZ120" s="86"/>
      <c r="KA120" s="86"/>
      <c r="KB120" s="86"/>
      <c r="KC120" s="86"/>
      <c r="KD120" s="86"/>
      <c r="KE120" s="86"/>
      <c r="KF120" s="86"/>
    </row>
    <row r="121" spans="1:292" s="40" customFormat="1" x14ac:dyDescent="0.25">
      <c r="B121" s="40" t="s">
        <v>194</v>
      </c>
      <c r="C121" s="41">
        <v>11</v>
      </c>
      <c r="D121" s="46">
        <v>1650</v>
      </c>
      <c r="E121" s="41">
        <f>C121*D121</f>
        <v>18150</v>
      </c>
      <c r="F121" s="41">
        <v>18150</v>
      </c>
      <c r="G121" s="41"/>
      <c r="H121" s="40" t="s">
        <v>278</v>
      </c>
      <c r="K121" s="85"/>
      <c r="L121" s="49"/>
      <c r="M121" s="49"/>
      <c r="N121" s="50"/>
      <c r="O121" s="50"/>
      <c r="P121" s="50"/>
      <c r="Q121" s="50"/>
      <c r="R121" s="50"/>
      <c r="S121" s="50"/>
      <c r="T121" s="50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  <c r="IW121" s="86"/>
      <c r="IX121" s="86"/>
      <c r="IY121" s="86"/>
      <c r="IZ121" s="86"/>
      <c r="JA121" s="86"/>
      <c r="JB121" s="86"/>
      <c r="JC121" s="86"/>
      <c r="JD121" s="86"/>
      <c r="JE121" s="86"/>
      <c r="JF121" s="86"/>
      <c r="JG121" s="86"/>
      <c r="JH121" s="86"/>
      <c r="JI121" s="86"/>
      <c r="JJ121" s="86"/>
      <c r="JK121" s="86"/>
      <c r="JL121" s="86"/>
      <c r="JM121" s="86"/>
      <c r="JN121" s="86"/>
      <c r="JO121" s="86"/>
      <c r="JP121" s="86"/>
      <c r="JQ121" s="86"/>
      <c r="JR121" s="86"/>
      <c r="JS121" s="86"/>
      <c r="JT121" s="86"/>
      <c r="JU121" s="86"/>
      <c r="JV121" s="86"/>
      <c r="JW121" s="86"/>
      <c r="JX121" s="86"/>
      <c r="JY121" s="86"/>
      <c r="JZ121" s="86"/>
      <c r="KA121" s="86"/>
      <c r="KB121" s="86"/>
      <c r="KC121" s="86"/>
      <c r="KD121" s="86"/>
      <c r="KE121" s="86"/>
      <c r="KF121" s="86"/>
    </row>
    <row r="122" spans="1:292" s="40" customFormat="1" x14ac:dyDescent="0.25">
      <c r="C122" s="41"/>
      <c r="E122" s="41"/>
      <c r="F122" s="41"/>
      <c r="G122" s="41"/>
      <c r="J122" s="39"/>
      <c r="K122" s="85"/>
      <c r="L122" s="49"/>
      <c r="M122" s="49"/>
      <c r="N122" s="50"/>
      <c r="O122" s="50"/>
      <c r="P122" s="50"/>
      <c r="Q122" s="50"/>
      <c r="R122" s="50"/>
      <c r="S122" s="50"/>
      <c r="T122" s="50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  <c r="IW122" s="86"/>
      <c r="IX122" s="86"/>
      <c r="IY122" s="86"/>
      <c r="IZ122" s="86"/>
      <c r="JA122" s="86"/>
      <c r="JB122" s="86"/>
      <c r="JC122" s="86"/>
      <c r="JD122" s="86"/>
      <c r="JE122" s="86"/>
      <c r="JF122" s="86"/>
      <c r="JG122" s="86"/>
      <c r="JH122" s="86"/>
      <c r="JI122" s="86"/>
      <c r="JJ122" s="86"/>
      <c r="JK122" s="86"/>
      <c r="JL122" s="86"/>
      <c r="JM122" s="86"/>
      <c r="JN122" s="86"/>
      <c r="JO122" s="86"/>
      <c r="JP122" s="86"/>
      <c r="JQ122" s="86"/>
      <c r="JR122" s="86"/>
      <c r="JS122" s="86"/>
      <c r="JT122" s="86"/>
      <c r="JU122" s="86"/>
      <c r="JV122" s="86"/>
      <c r="JW122" s="86"/>
      <c r="JX122" s="86"/>
      <c r="JY122" s="86"/>
      <c r="JZ122" s="86"/>
      <c r="KA122" s="86"/>
      <c r="KB122" s="86"/>
      <c r="KC122" s="86"/>
      <c r="KD122" s="86"/>
      <c r="KE122" s="86"/>
      <c r="KF122" s="86"/>
    </row>
    <row r="123" spans="1:292" s="40" customFormat="1" x14ac:dyDescent="0.25">
      <c r="B123" s="42" t="s">
        <v>8</v>
      </c>
      <c r="C123" s="43"/>
      <c r="D123" s="42"/>
      <c r="E123" s="43">
        <f>SUM(E121:E121)</f>
        <v>18150</v>
      </c>
      <c r="F123" s="43">
        <f>SUM(F121)</f>
        <v>18150</v>
      </c>
      <c r="G123" s="44"/>
      <c r="H123" s="45"/>
      <c r="K123" s="85"/>
      <c r="L123" s="49"/>
      <c r="M123" s="49"/>
      <c r="N123" s="50"/>
      <c r="O123" s="50"/>
      <c r="P123" s="50"/>
      <c r="Q123" s="50"/>
      <c r="R123" s="50"/>
      <c r="S123" s="50"/>
      <c r="T123" s="50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  <c r="IW123" s="86"/>
      <c r="IX123" s="86"/>
      <c r="IY123" s="86"/>
      <c r="IZ123" s="86"/>
      <c r="JA123" s="86"/>
      <c r="JB123" s="86"/>
      <c r="JC123" s="86"/>
      <c r="JD123" s="86"/>
      <c r="JE123" s="86"/>
      <c r="JF123" s="86"/>
      <c r="JG123" s="86"/>
      <c r="JH123" s="86"/>
      <c r="JI123" s="86"/>
      <c r="JJ123" s="86"/>
      <c r="JK123" s="86"/>
      <c r="JL123" s="86"/>
      <c r="JM123" s="86"/>
      <c r="JN123" s="86"/>
      <c r="JO123" s="86"/>
      <c r="JP123" s="86"/>
      <c r="JQ123" s="86"/>
      <c r="JR123" s="86"/>
      <c r="JS123" s="86"/>
      <c r="JT123" s="86"/>
      <c r="JU123" s="86"/>
      <c r="JV123" s="86"/>
      <c r="JW123" s="86"/>
      <c r="JX123" s="86"/>
      <c r="JY123" s="86"/>
      <c r="JZ123" s="86"/>
      <c r="KA123" s="86"/>
      <c r="KB123" s="86"/>
      <c r="KC123" s="86"/>
      <c r="KD123" s="86"/>
      <c r="KE123" s="86"/>
      <c r="KF123" s="86"/>
    </row>
    <row r="124" spans="1:292" s="40" customFormat="1" x14ac:dyDescent="0.25">
      <c r="C124" s="41"/>
      <c r="E124" s="41"/>
      <c r="F124" s="41"/>
      <c r="G124" s="41"/>
      <c r="K124" s="85"/>
      <c r="L124" s="50"/>
      <c r="M124" s="50"/>
      <c r="N124" s="50"/>
      <c r="O124" s="50"/>
      <c r="P124" s="50"/>
      <c r="Q124" s="50"/>
      <c r="R124" s="50"/>
      <c r="S124" s="50"/>
      <c r="T124" s="50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  <c r="IW124" s="86"/>
      <c r="IX124" s="86"/>
      <c r="IY124" s="86"/>
      <c r="IZ124" s="86"/>
      <c r="JA124" s="86"/>
      <c r="JB124" s="86"/>
      <c r="JC124" s="86"/>
      <c r="JD124" s="86"/>
      <c r="JE124" s="86"/>
      <c r="JF124" s="86"/>
      <c r="JG124" s="86"/>
      <c r="JH124" s="86"/>
      <c r="JI124" s="86"/>
      <c r="JJ124" s="86"/>
      <c r="JK124" s="86"/>
      <c r="JL124" s="86"/>
      <c r="JM124" s="86"/>
      <c r="JN124" s="86"/>
      <c r="JO124" s="86"/>
      <c r="JP124" s="86"/>
      <c r="JQ124" s="86"/>
      <c r="JR124" s="86"/>
      <c r="JS124" s="86"/>
      <c r="JT124" s="86"/>
      <c r="JU124" s="86"/>
      <c r="JV124" s="86"/>
      <c r="JW124" s="86"/>
      <c r="JX124" s="86"/>
      <c r="JY124" s="86"/>
      <c r="JZ124" s="86"/>
      <c r="KA124" s="86"/>
      <c r="KB124" s="86"/>
      <c r="KC124" s="86"/>
      <c r="KD124" s="86"/>
      <c r="KE124" s="86"/>
      <c r="KF124" s="86"/>
    </row>
    <row r="125" spans="1:292" s="40" customFormat="1" ht="16.5" thickBot="1" x14ac:dyDescent="0.3">
      <c r="A125" s="24" t="s">
        <v>15</v>
      </c>
      <c r="B125" s="25"/>
      <c r="C125" s="26"/>
      <c r="D125" s="25"/>
      <c r="E125" s="27">
        <f>SUM(E118+E123)</f>
        <v>23950</v>
      </c>
      <c r="F125" s="27">
        <f>SUM(F123+F118)</f>
        <v>22800</v>
      </c>
      <c r="G125" s="26"/>
      <c r="H125" s="25"/>
      <c r="I125" s="25"/>
      <c r="J125" s="25"/>
      <c r="K125" s="117"/>
      <c r="L125" s="50"/>
      <c r="M125" s="50"/>
      <c r="N125" s="50"/>
      <c r="O125" s="50"/>
      <c r="P125" s="50"/>
      <c r="Q125" s="50"/>
      <c r="R125" s="50"/>
      <c r="S125" s="50"/>
      <c r="T125" s="50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  <c r="IW125" s="86"/>
      <c r="IX125" s="86"/>
      <c r="IY125" s="86"/>
      <c r="IZ125" s="86"/>
      <c r="JA125" s="86"/>
      <c r="JB125" s="86"/>
      <c r="JC125" s="86"/>
      <c r="JD125" s="86"/>
      <c r="JE125" s="86"/>
      <c r="JF125" s="86"/>
      <c r="JG125" s="86"/>
      <c r="JH125" s="86"/>
      <c r="JI125" s="86"/>
      <c r="JJ125" s="86"/>
      <c r="JK125" s="86"/>
      <c r="JL125" s="86"/>
      <c r="JM125" s="86"/>
      <c r="JN125" s="86"/>
      <c r="JO125" s="86"/>
      <c r="JP125" s="86"/>
      <c r="JQ125" s="86"/>
      <c r="JR125" s="86"/>
      <c r="JS125" s="86"/>
      <c r="JT125" s="86"/>
      <c r="JU125" s="86"/>
      <c r="JV125" s="86"/>
      <c r="JW125" s="86"/>
      <c r="JX125" s="86"/>
      <c r="JY125" s="86"/>
      <c r="JZ125" s="86"/>
      <c r="KA125" s="86"/>
      <c r="KB125" s="86"/>
      <c r="KC125" s="86"/>
      <c r="KD125" s="86"/>
      <c r="KE125" s="86"/>
      <c r="KF125" s="86"/>
    </row>
    <row r="126" spans="1:292" s="147" customFormat="1" ht="16.5" thickTop="1" x14ac:dyDescent="0.25">
      <c r="A126" s="131" t="s">
        <v>42</v>
      </c>
      <c r="B126" s="131" t="s">
        <v>1</v>
      </c>
      <c r="C126" s="146" t="s">
        <v>2</v>
      </c>
      <c r="D126" s="131" t="s">
        <v>3</v>
      </c>
      <c r="E126" s="146" t="s">
        <v>4</v>
      </c>
      <c r="F126" s="146" t="s">
        <v>5</v>
      </c>
      <c r="G126" s="146"/>
      <c r="H126" s="131" t="s">
        <v>6</v>
      </c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48"/>
      <c r="EU126" s="148"/>
      <c r="EV126" s="148"/>
      <c r="EW126" s="14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8"/>
      <c r="FK126" s="148"/>
      <c r="FL126" s="148"/>
      <c r="FM126" s="148"/>
      <c r="FN126" s="148"/>
      <c r="FO126" s="148"/>
      <c r="FP126" s="148"/>
      <c r="FQ126" s="148"/>
      <c r="FR126" s="148"/>
      <c r="FS126" s="148"/>
      <c r="FT126" s="148"/>
      <c r="FU126" s="148"/>
      <c r="FV126" s="148"/>
      <c r="FW126" s="148"/>
      <c r="FX126" s="148"/>
      <c r="FY126" s="148"/>
      <c r="FZ126" s="148"/>
      <c r="GA126" s="148"/>
      <c r="GB126" s="148"/>
      <c r="GC126" s="148"/>
      <c r="GD126" s="148"/>
      <c r="GE126" s="148"/>
      <c r="GF126" s="148"/>
      <c r="GG126" s="148"/>
      <c r="GH126" s="148"/>
      <c r="GI126" s="148"/>
      <c r="GJ126" s="148"/>
      <c r="GK126" s="148"/>
      <c r="GL126" s="148"/>
      <c r="GM126" s="148"/>
      <c r="GN126" s="148"/>
      <c r="GO126" s="148"/>
      <c r="GP126" s="148"/>
      <c r="GQ126" s="148"/>
      <c r="GR126" s="148"/>
      <c r="GS126" s="148"/>
      <c r="GT126" s="148"/>
      <c r="GU126" s="148"/>
      <c r="GV126" s="148"/>
      <c r="GW126" s="148"/>
      <c r="GX126" s="148"/>
      <c r="GY126" s="148"/>
      <c r="GZ126" s="148"/>
      <c r="HA126" s="148"/>
      <c r="HB126" s="148"/>
      <c r="HC126" s="148"/>
      <c r="HD126" s="148"/>
      <c r="HE126" s="148"/>
      <c r="HF126" s="148"/>
      <c r="HG126" s="148"/>
      <c r="HH126" s="148"/>
      <c r="HI126" s="148"/>
      <c r="HJ126" s="148"/>
      <c r="HK126" s="148"/>
      <c r="HL126" s="148"/>
      <c r="HM126" s="148"/>
      <c r="HN126" s="148"/>
      <c r="HO126" s="148"/>
      <c r="HP126" s="148"/>
      <c r="HQ126" s="148"/>
      <c r="HR126" s="148"/>
      <c r="HS126" s="148"/>
      <c r="HT126" s="148"/>
      <c r="HU126" s="148"/>
      <c r="HV126" s="148"/>
      <c r="HW126" s="148"/>
      <c r="HX126" s="148"/>
      <c r="HY126" s="148"/>
      <c r="HZ126" s="148"/>
      <c r="IA126" s="148"/>
      <c r="IB126" s="148"/>
      <c r="IC126" s="148"/>
      <c r="ID126" s="148"/>
      <c r="IE126" s="148"/>
      <c r="IF126" s="148"/>
      <c r="IG126" s="148"/>
      <c r="IH126" s="148"/>
      <c r="II126" s="148"/>
      <c r="IJ126" s="148"/>
      <c r="IK126" s="148"/>
      <c r="IL126" s="148"/>
      <c r="IM126" s="148"/>
      <c r="IN126" s="148"/>
      <c r="IO126" s="148"/>
      <c r="IP126" s="148"/>
      <c r="IQ126" s="148"/>
      <c r="IR126" s="148"/>
      <c r="IS126" s="148"/>
      <c r="IT126" s="148"/>
      <c r="IU126" s="148"/>
      <c r="IV126" s="148"/>
      <c r="IW126" s="148"/>
      <c r="IX126" s="148"/>
      <c r="IY126" s="148"/>
      <c r="IZ126" s="148"/>
      <c r="JA126" s="148"/>
      <c r="JB126" s="148"/>
      <c r="JC126" s="148"/>
      <c r="JD126" s="148"/>
      <c r="JE126" s="148"/>
      <c r="JF126" s="148"/>
      <c r="JG126" s="148"/>
      <c r="JH126" s="148"/>
      <c r="JI126" s="148"/>
      <c r="JJ126" s="148"/>
      <c r="JK126" s="148"/>
      <c r="JL126" s="148"/>
      <c r="JM126" s="148"/>
      <c r="JN126" s="148"/>
      <c r="JO126" s="148"/>
      <c r="JP126" s="148"/>
      <c r="JQ126" s="148"/>
      <c r="JR126" s="148"/>
      <c r="JS126" s="148"/>
      <c r="JT126" s="148"/>
      <c r="JU126" s="148"/>
      <c r="JV126" s="148"/>
      <c r="JW126" s="148"/>
      <c r="JX126" s="148"/>
      <c r="JY126" s="148"/>
      <c r="JZ126" s="148"/>
      <c r="KA126" s="148"/>
      <c r="KB126" s="148"/>
      <c r="KC126" s="148"/>
      <c r="KD126" s="148"/>
      <c r="KE126" s="148"/>
      <c r="KF126" s="148"/>
    </row>
    <row r="127" spans="1:292" s="40" customFormat="1" x14ac:dyDescent="0.25">
      <c r="A127" s="39" t="s">
        <v>195</v>
      </c>
      <c r="C127" s="41"/>
      <c r="E127" s="41"/>
      <c r="F127" s="41"/>
      <c r="G127" s="41"/>
      <c r="K127" s="85"/>
      <c r="L127" s="50"/>
      <c r="M127" s="50"/>
      <c r="N127" s="50"/>
      <c r="O127" s="50"/>
      <c r="P127" s="50"/>
      <c r="Q127" s="50"/>
      <c r="R127" s="50"/>
      <c r="S127" s="50"/>
      <c r="T127" s="50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  <c r="IW127" s="86"/>
      <c r="IX127" s="86"/>
      <c r="IY127" s="86"/>
      <c r="IZ127" s="86"/>
      <c r="JA127" s="86"/>
      <c r="JB127" s="86"/>
      <c r="JC127" s="86"/>
      <c r="JD127" s="86"/>
      <c r="JE127" s="86"/>
      <c r="JF127" s="86"/>
      <c r="JG127" s="86"/>
      <c r="JH127" s="86"/>
      <c r="JI127" s="86"/>
      <c r="JJ127" s="86"/>
      <c r="JK127" s="86"/>
      <c r="JL127" s="86"/>
      <c r="JM127" s="86"/>
      <c r="JN127" s="86"/>
      <c r="JO127" s="86"/>
      <c r="JP127" s="86"/>
      <c r="JQ127" s="86"/>
      <c r="JR127" s="86"/>
      <c r="JS127" s="86"/>
      <c r="JT127" s="86"/>
      <c r="JU127" s="86"/>
      <c r="JV127" s="86"/>
      <c r="JW127" s="86"/>
      <c r="JX127" s="86"/>
      <c r="JY127" s="86"/>
      <c r="JZ127" s="86"/>
      <c r="KA127" s="86"/>
      <c r="KB127" s="86"/>
      <c r="KC127" s="86"/>
      <c r="KD127" s="86"/>
      <c r="KE127" s="86"/>
      <c r="KF127" s="86"/>
    </row>
    <row r="128" spans="1:292" s="40" customFormat="1" x14ac:dyDescent="0.25">
      <c r="B128" s="40" t="s">
        <v>195</v>
      </c>
      <c r="C128" s="41">
        <v>37654.31</v>
      </c>
      <c r="D128" s="40">
        <v>1</v>
      </c>
      <c r="E128" s="41">
        <f>C128*D128</f>
        <v>37654.31</v>
      </c>
      <c r="F128" s="41">
        <v>37654.31</v>
      </c>
      <c r="G128" s="41"/>
      <c r="H128" s="40" t="s">
        <v>276</v>
      </c>
      <c r="K128" s="85"/>
      <c r="L128" s="50"/>
      <c r="M128" s="50"/>
      <c r="N128" s="50"/>
      <c r="O128" s="50"/>
      <c r="P128" s="50"/>
      <c r="Q128" s="50"/>
      <c r="R128" s="50"/>
      <c r="S128" s="50"/>
      <c r="T128" s="50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  <c r="IW128" s="86"/>
      <c r="IX128" s="86"/>
      <c r="IY128" s="86"/>
      <c r="IZ128" s="86"/>
      <c r="JA128" s="86"/>
      <c r="JB128" s="86"/>
      <c r="JC128" s="86"/>
      <c r="JD128" s="86"/>
      <c r="JE128" s="86"/>
      <c r="JF128" s="86"/>
      <c r="JG128" s="86"/>
      <c r="JH128" s="86"/>
      <c r="JI128" s="86"/>
      <c r="JJ128" s="86"/>
      <c r="JK128" s="86"/>
      <c r="JL128" s="86"/>
      <c r="JM128" s="86"/>
      <c r="JN128" s="86"/>
      <c r="JO128" s="86"/>
      <c r="JP128" s="86"/>
      <c r="JQ128" s="86"/>
      <c r="JR128" s="86"/>
      <c r="JS128" s="86"/>
      <c r="JT128" s="86"/>
      <c r="JU128" s="86"/>
      <c r="JV128" s="86"/>
      <c r="JW128" s="86"/>
      <c r="JX128" s="86"/>
      <c r="JY128" s="86"/>
      <c r="JZ128" s="86"/>
      <c r="KA128" s="86"/>
      <c r="KB128" s="86"/>
      <c r="KC128" s="86"/>
      <c r="KD128" s="86"/>
      <c r="KE128" s="86"/>
      <c r="KF128" s="86"/>
    </row>
    <row r="129" spans="1:292" s="40" customFormat="1" x14ac:dyDescent="0.25">
      <c r="B129" s="40" t="s">
        <v>199</v>
      </c>
      <c r="C129" s="41">
        <v>500</v>
      </c>
      <c r="D129" s="40">
        <v>1</v>
      </c>
      <c r="E129" s="41">
        <f>C129*D129</f>
        <v>500</v>
      </c>
      <c r="F129" s="41">
        <v>500</v>
      </c>
      <c r="G129" s="41"/>
      <c r="H129" s="40" t="s">
        <v>276</v>
      </c>
      <c r="K129" s="85"/>
      <c r="L129" s="50"/>
      <c r="M129" s="50"/>
      <c r="N129" s="50"/>
      <c r="O129" s="50"/>
      <c r="P129" s="50"/>
      <c r="Q129" s="50"/>
      <c r="R129" s="50"/>
      <c r="S129" s="50"/>
      <c r="T129" s="50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  <c r="IW129" s="86"/>
      <c r="IX129" s="86"/>
      <c r="IY129" s="86"/>
      <c r="IZ129" s="86"/>
      <c r="JA129" s="86"/>
      <c r="JB129" s="86"/>
      <c r="JC129" s="86"/>
      <c r="JD129" s="86"/>
      <c r="JE129" s="86"/>
      <c r="JF129" s="86"/>
      <c r="JG129" s="86"/>
      <c r="JH129" s="86"/>
      <c r="JI129" s="86"/>
      <c r="JJ129" s="86"/>
      <c r="JK129" s="86"/>
      <c r="JL129" s="86"/>
      <c r="JM129" s="86"/>
      <c r="JN129" s="86"/>
      <c r="JO129" s="86"/>
      <c r="JP129" s="86"/>
      <c r="JQ129" s="86"/>
      <c r="JR129" s="86"/>
      <c r="JS129" s="86"/>
      <c r="JT129" s="86"/>
      <c r="JU129" s="86"/>
      <c r="JV129" s="86"/>
      <c r="JW129" s="86"/>
      <c r="JX129" s="86"/>
      <c r="JY129" s="86"/>
      <c r="JZ129" s="86"/>
      <c r="KA129" s="86"/>
      <c r="KB129" s="86"/>
      <c r="KC129" s="86"/>
      <c r="KD129" s="86"/>
      <c r="KE129" s="86"/>
      <c r="KF129" s="86"/>
    </row>
    <row r="130" spans="1:292" s="40" customFormat="1" x14ac:dyDescent="0.25">
      <c r="B130" s="40" t="s">
        <v>198</v>
      </c>
      <c r="C130" s="41">
        <v>150</v>
      </c>
      <c r="D130" s="40">
        <v>1</v>
      </c>
      <c r="E130" s="41">
        <f>C130*D130</f>
        <v>150</v>
      </c>
      <c r="F130" s="41">
        <v>150</v>
      </c>
      <c r="G130" s="41"/>
      <c r="H130" s="40" t="s">
        <v>276</v>
      </c>
      <c r="K130" s="85"/>
      <c r="L130" s="50"/>
      <c r="M130" s="50"/>
      <c r="N130" s="50"/>
      <c r="O130" s="50"/>
      <c r="P130" s="50"/>
      <c r="Q130" s="50"/>
      <c r="R130" s="50"/>
      <c r="S130" s="50"/>
      <c r="T130" s="50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  <c r="IW130" s="86"/>
      <c r="IX130" s="86"/>
      <c r="IY130" s="86"/>
      <c r="IZ130" s="86"/>
      <c r="JA130" s="86"/>
      <c r="JB130" s="86"/>
      <c r="JC130" s="86"/>
      <c r="JD130" s="86"/>
      <c r="JE130" s="86"/>
      <c r="JF130" s="86"/>
      <c r="JG130" s="86"/>
      <c r="JH130" s="86"/>
      <c r="JI130" s="86"/>
      <c r="JJ130" s="86"/>
      <c r="JK130" s="86"/>
      <c r="JL130" s="86"/>
      <c r="JM130" s="86"/>
      <c r="JN130" s="86"/>
      <c r="JO130" s="86"/>
      <c r="JP130" s="86"/>
      <c r="JQ130" s="86"/>
      <c r="JR130" s="86"/>
      <c r="JS130" s="86"/>
      <c r="JT130" s="86"/>
      <c r="JU130" s="86"/>
      <c r="JV130" s="86"/>
      <c r="JW130" s="86"/>
      <c r="JX130" s="86"/>
      <c r="JY130" s="86"/>
      <c r="JZ130" s="86"/>
      <c r="KA130" s="86"/>
      <c r="KB130" s="86"/>
      <c r="KC130" s="86"/>
      <c r="KD130" s="86"/>
      <c r="KE130" s="86"/>
      <c r="KF130" s="86"/>
    </row>
    <row r="131" spans="1:292" s="40" customFormat="1" x14ac:dyDescent="0.25">
      <c r="C131" s="41"/>
      <c r="E131" s="41"/>
      <c r="F131" s="41"/>
      <c r="G131" s="41"/>
      <c r="K131" s="85"/>
      <c r="L131" s="50"/>
      <c r="M131" s="50"/>
      <c r="N131" s="50"/>
      <c r="O131" s="50"/>
      <c r="P131" s="50"/>
      <c r="Q131" s="50"/>
      <c r="R131" s="50"/>
      <c r="S131" s="50"/>
      <c r="T131" s="50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  <c r="IW131" s="86"/>
      <c r="IX131" s="86"/>
      <c r="IY131" s="86"/>
      <c r="IZ131" s="86"/>
      <c r="JA131" s="86"/>
      <c r="JB131" s="86"/>
      <c r="JC131" s="86"/>
      <c r="JD131" s="86"/>
      <c r="JE131" s="86"/>
      <c r="JF131" s="86"/>
      <c r="JG131" s="86"/>
      <c r="JH131" s="86"/>
      <c r="JI131" s="86"/>
      <c r="JJ131" s="86"/>
      <c r="JK131" s="86"/>
      <c r="JL131" s="86"/>
      <c r="JM131" s="86"/>
      <c r="JN131" s="86"/>
      <c r="JO131" s="86"/>
      <c r="JP131" s="86"/>
      <c r="JQ131" s="86"/>
      <c r="JR131" s="86"/>
      <c r="JS131" s="86"/>
      <c r="JT131" s="86"/>
      <c r="JU131" s="86"/>
      <c r="JV131" s="86"/>
      <c r="JW131" s="86"/>
      <c r="JX131" s="86"/>
      <c r="JY131" s="86"/>
      <c r="JZ131" s="86"/>
      <c r="KA131" s="86"/>
      <c r="KB131" s="86"/>
      <c r="KC131" s="86"/>
      <c r="KD131" s="86"/>
      <c r="KE131" s="86"/>
      <c r="KF131" s="86"/>
    </row>
    <row r="132" spans="1:292" s="40" customFormat="1" x14ac:dyDescent="0.25">
      <c r="B132" s="42" t="s">
        <v>8</v>
      </c>
      <c r="C132" s="43"/>
      <c r="D132" s="42"/>
      <c r="E132" s="43">
        <f>SUM(E128:E130)</f>
        <v>38304.31</v>
      </c>
      <c r="F132" s="43">
        <f>SUM(F128)</f>
        <v>37654.31</v>
      </c>
      <c r="G132" s="44"/>
      <c r="H132" s="45"/>
      <c r="K132" s="85"/>
      <c r="L132" s="50"/>
      <c r="M132" s="50"/>
      <c r="N132" s="50"/>
      <c r="O132" s="50"/>
      <c r="P132" s="50"/>
      <c r="Q132" s="50"/>
      <c r="R132" s="50"/>
      <c r="S132" s="50"/>
      <c r="T132" s="50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  <c r="IW132" s="86"/>
      <c r="IX132" s="86"/>
      <c r="IY132" s="86"/>
      <c r="IZ132" s="86"/>
      <c r="JA132" s="86"/>
      <c r="JB132" s="86"/>
      <c r="JC132" s="86"/>
      <c r="JD132" s="86"/>
      <c r="JE132" s="86"/>
      <c r="JF132" s="86"/>
      <c r="JG132" s="86"/>
      <c r="JH132" s="86"/>
      <c r="JI132" s="86"/>
      <c r="JJ132" s="86"/>
      <c r="JK132" s="86"/>
      <c r="JL132" s="86"/>
      <c r="JM132" s="86"/>
      <c r="JN132" s="86"/>
      <c r="JO132" s="86"/>
      <c r="JP132" s="86"/>
      <c r="JQ132" s="86"/>
      <c r="JR132" s="86"/>
      <c r="JS132" s="86"/>
      <c r="JT132" s="86"/>
      <c r="JU132" s="86"/>
      <c r="JV132" s="86"/>
      <c r="JW132" s="86"/>
      <c r="JX132" s="86"/>
      <c r="JY132" s="86"/>
      <c r="JZ132" s="86"/>
      <c r="KA132" s="86"/>
      <c r="KB132" s="86"/>
      <c r="KC132" s="86"/>
      <c r="KD132" s="86"/>
      <c r="KE132" s="86"/>
      <c r="KF132" s="86"/>
    </row>
    <row r="133" spans="1:292" s="40" customFormat="1" x14ac:dyDescent="0.25">
      <c r="A133" s="39"/>
      <c r="C133" s="41"/>
      <c r="E133" s="41"/>
      <c r="F133" s="41"/>
      <c r="G133" s="41"/>
      <c r="K133" s="85"/>
      <c r="L133" s="50"/>
      <c r="M133" s="50"/>
      <c r="N133" s="50"/>
      <c r="O133" s="50"/>
      <c r="P133" s="50"/>
      <c r="Q133" s="50"/>
      <c r="R133" s="50"/>
      <c r="S133" s="50"/>
      <c r="T133" s="50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  <c r="IW133" s="86"/>
      <c r="IX133" s="86"/>
      <c r="IY133" s="86"/>
      <c r="IZ133" s="86"/>
      <c r="JA133" s="86"/>
      <c r="JB133" s="86"/>
      <c r="JC133" s="86"/>
      <c r="JD133" s="86"/>
      <c r="JE133" s="86"/>
      <c r="JF133" s="86"/>
      <c r="JG133" s="86"/>
      <c r="JH133" s="86"/>
      <c r="JI133" s="86"/>
      <c r="JJ133" s="86"/>
      <c r="JK133" s="86"/>
      <c r="JL133" s="86"/>
      <c r="JM133" s="86"/>
      <c r="JN133" s="86"/>
      <c r="JO133" s="86"/>
      <c r="JP133" s="86"/>
      <c r="JQ133" s="86"/>
      <c r="JR133" s="86"/>
      <c r="JS133" s="86"/>
      <c r="JT133" s="86"/>
      <c r="JU133" s="86"/>
      <c r="JV133" s="86"/>
      <c r="JW133" s="86"/>
      <c r="JX133" s="86"/>
      <c r="JY133" s="86"/>
      <c r="JZ133" s="86"/>
      <c r="KA133" s="86"/>
      <c r="KB133" s="86"/>
      <c r="KC133" s="86"/>
      <c r="KD133" s="86"/>
      <c r="KE133" s="86"/>
      <c r="KF133" s="86"/>
    </row>
    <row r="134" spans="1:292" s="40" customFormat="1" x14ac:dyDescent="0.25">
      <c r="A134" s="39" t="s">
        <v>200</v>
      </c>
      <c r="C134" s="41"/>
      <c r="E134" s="41"/>
      <c r="F134" s="41"/>
      <c r="G134" s="41"/>
      <c r="K134" s="85"/>
      <c r="L134" s="50"/>
      <c r="M134" s="50"/>
      <c r="N134" s="50"/>
      <c r="O134" s="50"/>
      <c r="P134" s="50"/>
      <c r="Q134" s="50"/>
      <c r="R134" s="50"/>
      <c r="S134" s="50"/>
      <c r="T134" s="50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  <c r="IW134" s="86"/>
      <c r="IX134" s="86"/>
      <c r="IY134" s="86"/>
      <c r="IZ134" s="86"/>
      <c r="JA134" s="86"/>
      <c r="JB134" s="86"/>
      <c r="JC134" s="86"/>
      <c r="JD134" s="86"/>
      <c r="JE134" s="86"/>
      <c r="JF134" s="86"/>
      <c r="JG134" s="86"/>
      <c r="JH134" s="86"/>
      <c r="JI134" s="86"/>
      <c r="JJ134" s="86"/>
      <c r="JK134" s="86"/>
      <c r="JL134" s="86"/>
      <c r="JM134" s="86"/>
      <c r="JN134" s="86"/>
      <c r="JO134" s="86"/>
      <c r="JP134" s="86"/>
      <c r="JQ134" s="86"/>
      <c r="JR134" s="86"/>
      <c r="JS134" s="86"/>
      <c r="JT134" s="86"/>
      <c r="JU134" s="86"/>
      <c r="JV134" s="86"/>
      <c r="JW134" s="86"/>
      <c r="JX134" s="86"/>
      <c r="JY134" s="86"/>
      <c r="JZ134" s="86"/>
      <c r="KA134" s="86"/>
      <c r="KB134" s="86"/>
      <c r="KC134" s="86"/>
      <c r="KD134" s="86"/>
      <c r="KE134" s="86"/>
      <c r="KF134" s="86"/>
    </row>
    <row r="135" spans="1:292" s="40" customFormat="1" x14ac:dyDescent="0.25">
      <c r="A135" s="39"/>
      <c r="B135" s="40" t="s">
        <v>201</v>
      </c>
      <c r="C135" s="41">
        <v>10</v>
      </c>
      <c r="D135" s="40">
        <v>140</v>
      </c>
      <c r="E135" s="41">
        <f>C135*D135</f>
        <v>1400</v>
      </c>
      <c r="F135" s="41">
        <v>0</v>
      </c>
      <c r="H135" s="41" t="s">
        <v>276</v>
      </c>
      <c r="K135" s="85"/>
      <c r="L135" s="50"/>
      <c r="M135" s="50"/>
      <c r="N135" s="50"/>
      <c r="O135" s="50"/>
      <c r="P135" s="50"/>
      <c r="Q135" s="50"/>
      <c r="R135" s="50"/>
      <c r="S135" s="50"/>
      <c r="T135" s="50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  <c r="IW135" s="86"/>
      <c r="IX135" s="86"/>
      <c r="IY135" s="86"/>
      <c r="IZ135" s="86"/>
      <c r="JA135" s="86"/>
      <c r="JB135" s="86"/>
      <c r="JC135" s="86"/>
      <c r="JD135" s="86"/>
      <c r="JE135" s="86"/>
      <c r="JF135" s="86"/>
      <c r="JG135" s="86"/>
      <c r="JH135" s="86"/>
      <c r="JI135" s="86"/>
      <c r="JJ135" s="86"/>
      <c r="JK135" s="86"/>
      <c r="JL135" s="86"/>
      <c r="JM135" s="86"/>
      <c r="JN135" s="86"/>
      <c r="JO135" s="86"/>
      <c r="JP135" s="86"/>
      <c r="JQ135" s="86"/>
      <c r="JR135" s="86"/>
      <c r="JS135" s="86"/>
      <c r="JT135" s="86"/>
      <c r="JU135" s="86"/>
      <c r="JV135" s="86"/>
      <c r="JW135" s="86"/>
      <c r="JX135" s="86"/>
      <c r="JY135" s="86"/>
      <c r="JZ135" s="86"/>
      <c r="KA135" s="86"/>
      <c r="KB135" s="86"/>
      <c r="KC135" s="86"/>
      <c r="KD135" s="86"/>
      <c r="KE135" s="86"/>
      <c r="KF135" s="86"/>
    </row>
    <row r="136" spans="1:292" s="40" customFormat="1" x14ac:dyDescent="0.25">
      <c r="C136" s="41"/>
      <c r="E136" s="41"/>
      <c r="F136" s="41"/>
      <c r="G136" s="41"/>
      <c r="K136" s="85"/>
      <c r="L136" s="50"/>
      <c r="M136" s="50"/>
      <c r="N136" s="50"/>
      <c r="O136" s="50"/>
      <c r="P136" s="50"/>
      <c r="Q136" s="50"/>
      <c r="R136" s="50"/>
      <c r="S136" s="50"/>
      <c r="T136" s="50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  <c r="IW136" s="86"/>
      <c r="IX136" s="86"/>
      <c r="IY136" s="86"/>
      <c r="IZ136" s="86"/>
      <c r="JA136" s="86"/>
      <c r="JB136" s="86"/>
      <c r="JC136" s="86"/>
      <c r="JD136" s="86"/>
      <c r="JE136" s="86"/>
      <c r="JF136" s="86"/>
      <c r="JG136" s="86"/>
      <c r="JH136" s="86"/>
      <c r="JI136" s="86"/>
      <c r="JJ136" s="86"/>
      <c r="JK136" s="86"/>
      <c r="JL136" s="86"/>
      <c r="JM136" s="86"/>
      <c r="JN136" s="86"/>
      <c r="JO136" s="86"/>
      <c r="JP136" s="86"/>
      <c r="JQ136" s="86"/>
      <c r="JR136" s="86"/>
      <c r="JS136" s="86"/>
      <c r="JT136" s="86"/>
      <c r="JU136" s="86"/>
      <c r="JV136" s="86"/>
      <c r="JW136" s="86"/>
      <c r="JX136" s="86"/>
      <c r="JY136" s="86"/>
      <c r="JZ136" s="86"/>
      <c r="KA136" s="86"/>
      <c r="KB136" s="86"/>
      <c r="KC136" s="86"/>
      <c r="KD136" s="86"/>
      <c r="KE136" s="86"/>
      <c r="KF136" s="86"/>
    </row>
    <row r="137" spans="1:292" s="40" customFormat="1" x14ac:dyDescent="0.25">
      <c r="B137" s="42" t="s">
        <v>8</v>
      </c>
      <c r="C137" s="43"/>
      <c r="D137" s="42"/>
      <c r="E137" s="43">
        <f>SUM(E135)</f>
        <v>1400</v>
      </c>
      <c r="F137" s="43">
        <f>SUM(F135)</f>
        <v>0</v>
      </c>
      <c r="G137" s="44"/>
      <c r="H137" s="45"/>
      <c r="K137" s="85"/>
      <c r="L137" s="50"/>
      <c r="M137" s="50"/>
      <c r="N137" s="50"/>
      <c r="O137" s="50"/>
      <c r="P137" s="50"/>
      <c r="Q137" s="50"/>
      <c r="R137" s="50"/>
      <c r="S137" s="50"/>
      <c r="T137" s="50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  <c r="IW137" s="86"/>
      <c r="IX137" s="86"/>
      <c r="IY137" s="86"/>
      <c r="IZ137" s="86"/>
      <c r="JA137" s="86"/>
      <c r="JB137" s="86"/>
      <c r="JC137" s="86"/>
      <c r="JD137" s="86"/>
      <c r="JE137" s="86"/>
      <c r="JF137" s="86"/>
      <c r="JG137" s="86"/>
      <c r="JH137" s="86"/>
      <c r="JI137" s="86"/>
      <c r="JJ137" s="86"/>
      <c r="JK137" s="86"/>
      <c r="JL137" s="86"/>
      <c r="JM137" s="86"/>
      <c r="JN137" s="86"/>
      <c r="JO137" s="86"/>
      <c r="JP137" s="86"/>
      <c r="JQ137" s="86"/>
      <c r="JR137" s="86"/>
      <c r="JS137" s="86"/>
      <c r="JT137" s="86"/>
      <c r="JU137" s="86"/>
      <c r="JV137" s="86"/>
      <c r="JW137" s="86"/>
      <c r="JX137" s="86"/>
      <c r="JY137" s="86"/>
      <c r="JZ137" s="86"/>
      <c r="KA137" s="86"/>
      <c r="KB137" s="86"/>
      <c r="KC137" s="86"/>
      <c r="KD137" s="86"/>
      <c r="KE137" s="86"/>
      <c r="KF137" s="86"/>
    </row>
    <row r="138" spans="1:292" s="40" customFormat="1" x14ac:dyDescent="0.25">
      <c r="C138" s="41"/>
      <c r="E138" s="41"/>
      <c r="F138" s="41"/>
      <c r="G138" s="41"/>
      <c r="K138" s="85"/>
      <c r="L138" s="50"/>
      <c r="M138" s="50"/>
      <c r="N138" s="50"/>
      <c r="O138" s="50"/>
      <c r="P138" s="50"/>
      <c r="Q138" s="50"/>
      <c r="R138" s="50"/>
      <c r="S138" s="50"/>
      <c r="T138" s="50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  <c r="IW138" s="86"/>
      <c r="IX138" s="86"/>
      <c r="IY138" s="86"/>
      <c r="IZ138" s="86"/>
      <c r="JA138" s="86"/>
      <c r="JB138" s="86"/>
      <c r="JC138" s="86"/>
      <c r="JD138" s="86"/>
      <c r="JE138" s="86"/>
      <c r="JF138" s="86"/>
      <c r="JG138" s="86"/>
      <c r="JH138" s="86"/>
      <c r="JI138" s="86"/>
      <c r="JJ138" s="86"/>
      <c r="JK138" s="86"/>
      <c r="JL138" s="86"/>
      <c r="JM138" s="86"/>
      <c r="JN138" s="86"/>
      <c r="JO138" s="86"/>
      <c r="JP138" s="86"/>
      <c r="JQ138" s="86"/>
      <c r="JR138" s="86"/>
      <c r="JS138" s="86"/>
      <c r="JT138" s="86"/>
      <c r="JU138" s="86"/>
      <c r="JV138" s="86"/>
      <c r="JW138" s="86"/>
      <c r="JX138" s="86"/>
      <c r="JY138" s="86"/>
      <c r="JZ138" s="86"/>
      <c r="KA138" s="86"/>
      <c r="KB138" s="86"/>
      <c r="KC138" s="86"/>
      <c r="KD138" s="86"/>
      <c r="KE138" s="86"/>
      <c r="KF138" s="86"/>
    </row>
    <row r="139" spans="1:292" s="40" customFormat="1" x14ac:dyDescent="0.25">
      <c r="A139" s="39" t="s">
        <v>196</v>
      </c>
      <c r="C139" s="41"/>
      <c r="E139" s="41"/>
      <c r="F139" s="41"/>
      <c r="G139" s="41"/>
      <c r="K139" s="85"/>
      <c r="L139" s="50"/>
      <c r="M139" s="50"/>
      <c r="N139" s="50"/>
      <c r="O139" s="50"/>
      <c r="P139" s="50"/>
      <c r="Q139" s="50"/>
      <c r="R139" s="50"/>
      <c r="S139" s="50"/>
      <c r="T139" s="50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  <c r="IW139" s="86"/>
      <c r="IX139" s="86"/>
      <c r="IY139" s="86"/>
      <c r="IZ139" s="86"/>
      <c r="JA139" s="86"/>
      <c r="JB139" s="86"/>
      <c r="JC139" s="86"/>
      <c r="JD139" s="86"/>
      <c r="JE139" s="86"/>
      <c r="JF139" s="86"/>
      <c r="JG139" s="86"/>
      <c r="JH139" s="86"/>
      <c r="JI139" s="86"/>
      <c r="JJ139" s="86"/>
      <c r="JK139" s="86"/>
      <c r="JL139" s="86"/>
      <c r="JM139" s="86"/>
      <c r="JN139" s="86"/>
      <c r="JO139" s="86"/>
      <c r="JP139" s="86"/>
      <c r="JQ139" s="86"/>
      <c r="JR139" s="86"/>
      <c r="JS139" s="86"/>
      <c r="JT139" s="86"/>
      <c r="JU139" s="86"/>
      <c r="JV139" s="86"/>
      <c r="JW139" s="86"/>
      <c r="JX139" s="86"/>
      <c r="JY139" s="86"/>
      <c r="JZ139" s="86"/>
      <c r="KA139" s="86"/>
      <c r="KB139" s="86"/>
      <c r="KC139" s="86"/>
      <c r="KD139" s="86"/>
      <c r="KE139" s="86"/>
      <c r="KF139" s="86"/>
    </row>
    <row r="140" spans="1:292" s="40" customFormat="1" ht="15.95" customHeight="1" x14ac:dyDescent="0.25">
      <c r="B140" s="40" t="s">
        <v>164</v>
      </c>
      <c r="C140" s="41">
        <v>4250</v>
      </c>
      <c r="D140" s="40">
        <v>1</v>
      </c>
      <c r="E140" s="41">
        <f>C140*D140</f>
        <v>4250</v>
      </c>
      <c r="F140" s="41">
        <v>4250</v>
      </c>
      <c r="G140" s="41"/>
      <c r="H140" s="41" t="s">
        <v>276</v>
      </c>
      <c r="K140" s="85"/>
      <c r="L140" s="50"/>
      <c r="M140" s="50"/>
      <c r="N140" s="50"/>
      <c r="O140" s="50"/>
      <c r="P140" s="50"/>
      <c r="Q140" s="50"/>
      <c r="R140" s="50"/>
      <c r="S140" s="50"/>
      <c r="T140" s="50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  <c r="IW140" s="86"/>
      <c r="IX140" s="86"/>
      <c r="IY140" s="86"/>
      <c r="IZ140" s="86"/>
      <c r="JA140" s="86"/>
      <c r="JB140" s="86"/>
      <c r="JC140" s="86"/>
      <c r="JD140" s="86"/>
      <c r="JE140" s="86"/>
      <c r="JF140" s="86"/>
      <c r="JG140" s="86"/>
      <c r="JH140" s="86"/>
      <c r="JI140" s="86"/>
      <c r="JJ140" s="86"/>
      <c r="JK140" s="86"/>
      <c r="JL140" s="86"/>
      <c r="JM140" s="86"/>
      <c r="JN140" s="86"/>
      <c r="JO140" s="86"/>
      <c r="JP140" s="86"/>
      <c r="JQ140" s="86"/>
      <c r="JR140" s="86"/>
      <c r="JS140" s="86"/>
      <c r="JT140" s="86"/>
      <c r="JU140" s="86"/>
      <c r="JV140" s="86"/>
      <c r="JW140" s="86"/>
      <c r="JX140" s="86"/>
      <c r="JY140" s="86"/>
      <c r="JZ140" s="86"/>
      <c r="KA140" s="86"/>
      <c r="KB140" s="86"/>
      <c r="KC140" s="86"/>
      <c r="KD140" s="86"/>
      <c r="KE140" s="86"/>
      <c r="KF140" s="86"/>
    </row>
    <row r="141" spans="1:292" s="40" customFormat="1" ht="15.95" customHeight="1" x14ac:dyDescent="0.25">
      <c r="B141" s="40" t="s">
        <v>198</v>
      </c>
      <c r="C141" s="41">
        <v>300</v>
      </c>
      <c r="D141" s="40">
        <v>1</v>
      </c>
      <c r="E141" s="41">
        <f>D141*C141</f>
        <v>300</v>
      </c>
      <c r="F141" s="41">
        <v>300</v>
      </c>
      <c r="G141" s="41"/>
      <c r="H141" s="41" t="s">
        <v>276</v>
      </c>
      <c r="K141" s="85"/>
      <c r="L141" s="50"/>
      <c r="M141" s="50"/>
      <c r="N141" s="50"/>
      <c r="O141" s="50"/>
      <c r="P141" s="50"/>
      <c r="Q141" s="50"/>
      <c r="R141" s="50"/>
      <c r="S141" s="50"/>
      <c r="T141" s="50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  <c r="IW141" s="86"/>
      <c r="IX141" s="86"/>
      <c r="IY141" s="86"/>
      <c r="IZ141" s="86"/>
      <c r="JA141" s="86"/>
      <c r="JB141" s="86"/>
      <c r="JC141" s="86"/>
      <c r="JD141" s="86"/>
      <c r="JE141" s="86"/>
      <c r="JF141" s="86"/>
      <c r="JG141" s="86"/>
      <c r="JH141" s="86"/>
      <c r="JI141" s="86"/>
      <c r="JJ141" s="86"/>
      <c r="JK141" s="86"/>
      <c r="JL141" s="86"/>
      <c r="JM141" s="86"/>
      <c r="JN141" s="86"/>
      <c r="JO141" s="86"/>
      <c r="JP141" s="86"/>
      <c r="JQ141" s="86"/>
      <c r="JR141" s="86"/>
      <c r="JS141" s="86"/>
      <c r="JT141" s="86"/>
      <c r="JU141" s="86"/>
      <c r="JV141" s="86"/>
      <c r="JW141" s="86"/>
      <c r="JX141" s="86"/>
      <c r="JY141" s="86"/>
      <c r="JZ141" s="86"/>
      <c r="KA141" s="86"/>
      <c r="KB141" s="86"/>
      <c r="KC141" s="86"/>
      <c r="KD141" s="86"/>
      <c r="KE141" s="86"/>
      <c r="KF141" s="86"/>
    </row>
    <row r="142" spans="1:292" s="40" customFormat="1" ht="15.95" customHeight="1" x14ac:dyDescent="0.25">
      <c r="B142" s="40" t="s">
        <v>249</v>
      </c>
      <c r="C142" s="41">
        <v>300</v>
      </c>
      <c r="D142" s="40">
        <v>1</v>
      </c>
      <c r="E142" s="41">
        <f>C142*D142</f>
        <v>300</v>
      </c>
      <c r="F142" s="41">
        <v>65</v>
      </c>
      <c r="G142" s="41"/>
      <c r="H142" s="41" t="s">
        <v>276</v>
      </c>
      <c r="K142" s="85"/>
      <c r="L142" s="50"/>
      <c r="M142" s="50"/>
      <c r="N142" s="50"/>
      <c r="O142" s="50"/>
      <c r="P142" s="50"/>
      <c r="Q142" s="50"/>
      <c r="R142" s="50"/>
      <c r="S142" s="50"/>
      <c r="T142" s="50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  <c r="IW142" s="86"/>
      <c r="IX142" s="86"/>
      <c r="IY142" s="86"/>
      <c r="IZ142" s="86"/>
      <c r="JA142" s="86"/>
      <c r="JB142" s="86"/>
      <c r="JC142" s="86"/>
      <c r="JD142" s="86"/>
      <c r="JE142" s="86"/>
      <c r="JF142" s="86"/>
      <c r="JG142" s="86"/>
      <c r="JH142" s="86"/>
      <c r="JI142" s="86"/>
      <c r="JJ142" s="86"/>
      <c r="JK142" s="86"/>
      <c r="JL142" s="86"/>
      <c r="JM142" s="86"/>
      <c r="JN142" s="86"/>
      <c r="JO142" s="86"/>
      <c r="JP142" s="86"/>
      <c r="JQ142" s="86"/>
      <c r="JR142" s="86"/>
      <c r="JS142" s="86"/>
      <c r="JT142" s="86"/>
      <c r="JU142" s="86"/>
      <c r="JV142" s="86"/>
      <c r="JW142" s="86"/>
      <c r="JX142" s="86"/>
      <c r="JY142" s="86"/>
      <c r="JZ142" s="86"/>
      <c r="KA142" s="86"/>
      <c r="KB142" s="86"/>
      <c r="KC142" s="86"/>
      <c r="KD142" s="86"/>
      <c r="KE142" s="86"/>
      <c r="KF142" s="86"/>
    </row>
    <row r="143" spans="1:292" s="14" customFormat="1" x14ac:dyDescent="0.25">
      <c r="A143" s="40"/>
      <c r="B143" s="40" t="s">
        <v>197</v>
      </c>
      <c r="C143" s="41">
        <v>150</v>
      </c>
      <c r="D143" s="40">
        <v>1</v>
      </c>
      <c r="E143" s="41">
        <f>C143*D143</f>
        <v>150</v>
      </c>
      <c r="F143" s="41">
        <v>300</v>
      </c>
      <c r="G143" s="41"/>
      <c r="H143" s="40" t="s">
        <v>276</v>
      </c>
      <c r="I143" s="40"/>
      <c r="J143" s="40"/>
      <c r="K143" s="85"/>
      <c r="L143" s="50"/>
      <c r="M143" s="50"/>
      <c r="N143" s="50"/>
      <c r="O143" s="50"/>
      <c r="P143" s="50"/>
      <c r="Q143" s="50"/>
      <c r="R143" s="50"/>
      <c r="S143" s="50"/>
      <c r="T143" s="50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  <c r="IW143" s="86"/>
      <c r="IX143" s="86"/>
      <c r="IY143" s="86"/>
      <c r="IZ143" s="86"/>
      <c r="JA143" s="86"/>
      <c r="JB143" s="86"/>
      <c r="JC143" s="86"/>
      <c r="JD143" s="86"/>
      <c r="JE143" s="86"/>
      <c r="JF143" s="86"/>
      <c r="JG143" s="86"/>
      <c r="JH143" s="86"/>
      <c r="JI143" s="86"/>
      <c r="JJ143" s="86"/>
      <c r="JK143" s="86"/>
      <c r="JL143" s="86"/>
      <c r="JM143" s="86"/>
      <c r="JN143" s="86"/>
      <c r="JO143" s="86"/>
      <c r="JP143" s="86"/>
      <c r="JQ143" s="86"/>
      <c r="JR143" s="86"/>
      <c r="JS143" s="86"/>
      <c r="JT143" s="86"/>
      <c r="JU143" s="86"/>
      <c r="JV143" s="86"/>
      <c r="JW143" s="86"/>
      <c r="JX143" s="86"/>
      <c r="JY143" s="86"/>
      <c r="JZ143" s="86"/>
      <c r="KA143" s="86"/>
      <c r="KB143" s="86"/>
      <c r="KC143" s="86"/>
      <c r="KD143" s="86"/>
      <c r="KE143" s="86"/>
      <c r="KF143" s="86"/>
    </row>
    <row r="144" spans="1:292" s="40" customFormat="1" x14ac:dyDescent="0.25">
      <c r="B144" s="40" t="s">
        <v>155</v>
      </c>
      <c r="C144" s="41">
        <v>500</v>
      </c>
      <c r="D144" s="40">
        <v>1</v>
      </c>
      <c r="E144" s="41">
        <f>C144*D144</f>
        <v>500</v>
      </c>
      <c r="F144" s="41">
        <v>0</v>
      </c>
      <c r="G144" s="41"/>
      <c r="H144" s="40" t="s">
        <v>276</v>
      </c>
      <c r="K144" s="85"/>
      <c r="L144" s="50"/>
      <c r="M144" s="50"/>
      <c r="N144" s="50"/>
      <c r="O144" s="50"/>
      <c r="P144" s="50"/>
      <c r="Q144" s="50"/>
      <c r="R144" s="50"/>
      <c r="S144" s="50"/>
      <c r="T144" s="50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  <c r="IW144" s="86"/>
      <c r="IX144" s="86"/>
      <c r="IY144" s="86"/>
      <c r="IZ144" s="86"/>
      <c r="JA144" s="86"/>
      <c r="JB144" s="86"/>
      <c r="JC144" s="86"/>
      <c r="JD144" s="86"/>
      <c r="JE144" s="86"/>
      <c r="JF144" s="86"/>
      <c r="JG144" s="86"/>
      <c r="JH144" s="86"/>
      <c r="JI144" s="86"/>
      <c r="JJ144" s="86"/>
      <c r="JK144" s="86"/>
      <c r="JL144" s="86"/>
      <c r="JM144" s="86"/>
      <c r="JN144" s="86"/>
      <c r="JO144" s="86"/>
      <c r="JP144" s="86"/>
      <c r="JQ144" s="86"/>
      <c r="JR144" s="86"/>
      <c r="JS144" s="86"/>
      <c r="JT144" s="86"/>
      <c r="JU144" s="86"/>
      <c r="JV144" s="86"/>
      <c r="JW144" s="86"/>
      <c r="JX144" s="86"/>
      <c r="JY144" s="86"/>
      <c r="JZ144" s="86"/>
      <c r="KA144" s="86"/>
      <c r="KB144" s="86"/>
      <c r="KC144" s="86"/>
      <c r="KD144" s="86"/>
      <c r="KE144" s="86"/>
      <c r="KF144" s="86"/>
    </row>
    <row r="145" spans="1:292" s="40" customFormat="1" x14ac:dyDescent="0.25">
      <c r="C145" s="41"/>
      <c r="E145" s="41"/>
      <c r="F145" s="41"/>
      <c r="G145" s="41"/>
      <c r="K145" s="85"/>
      <c r="L145" s="50"/>
      <c r="M145" s="50"/>
      <c r="N145" s="50"/>
      <c r="O145" s="50"/>
      <c r="P145" s="50"/>
      <c r="Q145" s="50"/>
      <c r="R145" s="50"/>
      <c r="S145" s="50"/>
      <c r="T145" s="50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  <c r="IW145" s="86"/>
      <c r="IX145" s="86"/>
      <c r="IY145" s="86"/>
      <c r="IZ145" s="86"/>
      <c r="JA145" s="86"/>
      <c r="JB145" s="86"/>
      <c r="JC145" s="86"/>
      <c r="JD145" s="86"/>
      <c r="JE145" s="86"/>
      <c r="JF145" s="86"/>
      <c r="JG145" s="86"/>
      <c r="JH145" s="86"/>
      <c r="JI145" s="86"/>
      <c r="JJ145" s="86"/>
      <c r="JK145" s="86"/>
      <c r="JL145" s="86"/>
      <c r="JM145" s="86"/>
      <c r="JN145" s="86"/>
      <c r="JO145" s="86"/>
      <c r="JP145" s="86"/>
      <c r="JQ145" s="86"/>
      <c r="JR145" s="86"/>
      <c r="JS145" s="86"/>
      <c r="JT145" s="86"/>
      <c r="JU145" s="86"/>
      <c r="JV145" s="86"/>
      <c r="JW145" s="86"/>
      <c r="JX145" s="86"/>
      <c r="JY145" s="86"/>
      <c r="JZ145" s="86"/>
      <c r="KA145" s="86"/>
      <c r="KB145" s="86"/>
      <c r="KC145" s="86"/>
      <c r="KD145" s="86"/>
      <c r="KE145" s="86"/>
      <c r="KF145" s="86"/>
    </row>
    <row r="146" spans="1:292" s="40" customFormat="1" x14ac:dyDescent="0.25">
      <c r="C146" s="41"/>
      <c r="E146" s="41"/>
      <c r="F146" s="41"/>
      <c r="G146" s="41"/>
      <c r="K146" s="85"/>
      <c r="L146" s="50"/>
      <c r="M146" s="50"/>
      <c r="N146" s="50"/>
      <c r="O146" s="50"/>
      <c r="P146" s="50"/>
      <c r="Q146" s="50"/>
      <c r="R146" s="50"/>
      <c r="S146" s="50"/>
      <c r="T146" s="50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  <c r="IW146" s="86"/>
      <c r="IX146" s="86"/>
      <c r="IY146" s="86"/>
      <c r="IZ146" s="86"/>
      <c r="JA146" s="86"/>
      <c r="JB146" s="86"/>
      <c r="JC146" s="86"/>
      <c r="JD146" s="86"/>
      <c r="JE146" s="86"/>
      <c r="JF146" s="86"/>
      <c r="JG146" s="86"/>
      <c r="JH146" s="86"/>
      <c r="JI146" s="86"/>
      <c r="JJ146" s="86"/>
      <c r="JK146" s="86"/>
      <c r="JL146" s="86"/>
      <c r="JM146" s="86"/>
      <c r="JN146" s="86"/>
      <c r="JO146" s="86"/>
      <c r="JP146" s="86"/>
      <c r="JQ146" s="86"/>
      <c r="JR146" s="86"/>
      <c r="JS146" s="86"/>
      <c r="JT146" s="86"/>
      <c r="JU146" s="86"/>
      <c r="JV146" s="86"/>
      <c r="JW146" s="86"/>
      <c r="JX146" s="86"/>
      <c r="JY146" s="86"/>
      <c r="JZ146" s="86"/>
      <c r="KA146" s="86"/>
      <c r="KB146" s="86"/>
      <c r="KC146" s="86"/>
      <c r="KD146" s="86"/>
      <c r="KE146" s="86"/>
      <c r="KF146" s="86"/>
    </row>
    <row r="147" spans="1:292" s="40" customFormat="1" x14ac:dyDescent="0.25">
      <c r="B147" s="42" t="s">
        <v>8</v>
      </c>
      <c r="C147" s="43"/>
      <c r="D147" s="42"/>
      <c r="E147" s="43">
        <f>SUM(E140:E145)</f>
        <v>5500</v>
      </c>
      <c r="F147" s="43">
        <f>SUM(F140:F145)</f>
        <v>4915</v>
      </c>
      <c r="G147" s="44"/>
      <c r="H147" s="45"/>
      <c r="K147" s="85"/>
      <c r="L147" s="50"/>
      <c r="M147" s="50"/>
      <c r="N147" s="50"/>
      <c r="O147" s="50"/>
      <c r="P147" s="50"/>
      <c r="Q147" s="50"/>
      <c r="R147" s="50"/>
      <c r="S147" s="50"/>
      <c r="T147" s="50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  <c r="IW147" s="86"/>
      <c r="IX147" s="86"/>
      <c r="IY147" s="86"/>
      <c r="IZ147" s="86"/>
      <c r="JA147" s="86"/>
      <c r="JB147" s="86"/>
      <c r="JC147" s="86"/>
      <c r="JD147" s="86"/>
      <c r="JE147" s="86"/>
      <c r="JF147" s="86"/>
      <c r="JG147" s="86"/>
      <c r="JH147" s="86"/>
      <c r="JI147" s="86"/>
      <c r="JJ147" s="86"/>
      <c r="JK147" s="86"/>
      <c r="JL147" s="86"/>
      <c r="JM147" s="86"/>
      <c r="JN147" s="86"/>
      <c r="JO147" s="86"/>
      <c r="JP147" s="86"/>
      <c r="JQ147" s="86"/>
      <c r="JR147" s="86"/>
      <c r="JS147" s="86"/>
      <c r="JT147" s="86"/>
      <c r="JU147" s="86"/>
      <c r="JV147" s="86"/>
      <c r="JW147" s="86"/>
      <c r="JX147" s="86"/>
      <c r="JY147" s="86"/>
      <c r="JZ147" s="86"/>
      <c r="KA147" s="86"/>
      <c r="KB147" s="86"/>
      <c r="KC147" s="86"/>
      <c r="KD147" s="86"/>
      <c r="KE147" s="86"/>
      <c r="KF147" s="86"/>
    </row>
    <row r="148" spans="1:292" s="25" customFormat="1" ht="16.5" thickBot="1" x14ac:dyDescent="0.3">
      <c r="A148" s="40"/>
      <c r="B148" s="47"/>
      <c r="C148" s="48"/>
      <c r="D148" s="47"/>
      <c r="E148" s="48"/>
      <c r="F148" s="48"/>
      <c r="G148" s="49"/>
      <c r="H148" s="50"/>
      <c r="I148" s="40"/>
      <c r="J148" s="40"/>
      <c r="K148" s="85"/>
      <c r="L148" s="50"/>
      <c r="M148" s="50"/>
      <c r="N148" s="50"/>
      <c r="O148" s="50"/>
      <c r="P148" s="50"/>
      <c r="Q148" s="50"/>
      <c r="R148" s="50"/>
      <c r="S148" s="50"/>
      <c r="T148" s="50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  <c r="IL148" s="86"/>
      <c r="IM148" s="86"/>
      <c r="IN148" s="86"/>
      <c r="IO148" s="86"/>
      <c r="IP148" s="86"/>
      <c r="IQ148" s="86"/>
      <c r="IR148" s="86"/>
      <c r="IS148" s="86"/>
      <c r="IT148" s="86"/>
      <c r="IU148" s="86"/>
      <c r="IV148" s="86"/>
      <c r="IW148" s="86"/>
      <c r="IX148" s="86"/>
      <c r="IY148" s="86"/>
      <c r="IZ148" s="86"/>
      <c r="JA148" s="86"/>
      <c r="JB148" s="86"/>
      <c r="JC148" s="86"/>
      <c r="JD148" s="86"/>
      <c r="JE148" s="86"/>
      <c r="JF148" s="86"/>
      <c r="JG148" s="86"/>
      <c r="JH148" s="86"/>
      <c r="JI148" s="86"/>
      <c r="JJ148" s="86"/>
      <c r="JK148" s="86"/>
      <c r="JL148" s="86"/>
      <c r="JM148" s="86"/>
      <c r="JN148" s="86"/>
      <c r="JO148" s="86"/>
      <c r="JP148" s="86"/>
      <c r="JQ148" s="86"/>
      <c r="JR148" s="86"/>
      <c r="JS148" s="86"/>
      <c r="JT148" s="86"/>
      <c r="JU148" s="86"/>
      <c r="JV148" s="86"/>
      <c r="JW148" s="86"/>
      <c r="JX148" s="86"/>
      <c r="JY148" s="86"/>
      <c r="JZ148" s="86"/>
      <c r="KA148" s="86"/>
      <c r="KB148" s="86"/>
      <c r="KC148" s="86"/>
      <c r="KD148" s="86"/>
      <c r="KE148" s="86"/>
      <c r="KF148" s="86"/>
    </row>
    <row r="149" spans="1:292" s="40" customFormat="1" ht="17.25" thickTop="1" thickBot="1" x14ac:dyDescent="0.3">
      <c r="A149" s="24" t="s">
        <v>15</v>
      </c>
      <c r="B149" s="25"/>
      <c r="C149" s="26"/>
      <c r="D149" s="25"/>
      <c r="E149" s="27">
        <f>SUM(E132+E137+E147)</f>
        <v>45204.31</v>
      </c>
      <c r="F149" s="27">
        <f>SUM(F147+F137+F132)</f>
        <v>42569.31</v>
      </c>
      <c r="G149" s="26"/>
      <c r="H149" s="25"/>
      <c r="I149" s="25"/>
      <c r="J149" s="25"/>
      <c r="K149" s="117"/>
      <c r="L149" s="50"/>
      <c r="M149" s="50"/>
      <c r="N149" s="50"/>
      <c r="O149" s="50"/>
      <c r="P149" s="50"/>
      <c r="Q149" s="50"/>
      <c r="R149" s="50"/>
      <c r="S149" s="50"/>
      <c r="T149" s="50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  <c r="IW149" s="86"/>
      <c r="IX149" s="86"/>
      <c r="IY149" s="86"/>
      <c r="IZ149" s="86"/>
      <c r="JA149" s="86"/>
      <c r="JB149" s="86"/>
      <c r="JC149" s="86"/>
      <c r="JD149" s="86"/>
      <c r="JE149" s="86"/>
      <c r="JF149" s="86"/>
      <c r="JG149" s="86"/>
      <c r="JH149" s="86"/>
      <c r="JI149" s="86"/>
      <c r="JJ149" s="86"/>
      <c r="JK149" s="86"/>
      <c r="JL149" s="86"/>
      <c r="JM149" s="86"/>
      <c r="JN149" s="86"/>
      <c r="JO149" s="86"/>
      <c r="JP149" s="86"/>
      <c r="JQ149" s="86"/>
      <c r="JR149" s="86"/>
      <c r="JS149" s="86"/>
      <c r="JT149" s="86"/>
      <c r="JU149" s="86"/>
      <c r="JV149" s="86"/>
      <c r="JW149" s="86"/>
      <c r="JX149" s="86"/>
      <c r="JY149" s="86"/>
      <c r="JZ149" s="86"/>
      <c r="KA149" s="86"/>
      <c r="KB149" s="86"/>
      <c r="KC149" s="86"/>
      <c r="KD149" s="86"/>
      <c r="KE149" s="86"/>
      <c r="KF149" s="86"/>
    </row>
    <row r="150" spans="1:292" s="147" customFormat="1" ht="16.5" thickTop="1" x14ac:dyDescent="0.25">
      <c r="A150" s="131" t="s">
        <v>135</v>
      </c>
      <c r="B150" s="131" t="s">
        <v>1</v>
      </c>
      <c r="C150" s="146" t="s">
        <v>2</v>
      </c>
      <c r="D150" s="131" t="s">
        <v>3</v>
      </c>
      <c r="E150" s="146" t="s">
        <v>4</v>
      </c>
      <c r="F150" s="146" t="s">
        <v>5</v>
      </c>
      <c r="G150" s="146"/>
      <c r="H150" s="131" t="s">
        <v>6</v>
      </c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  <c r="HN150" s="148"/>
      <c r="HO150" s="148"/>
      <c r="HP150" s="148"/>
      <c r="HQ150" s="148"/>
      <c r="HR150" s="148"/>
      <c r="HS150" s="148"/>
      <c r="HT150" s="148"/>
      <c r="HU150" s="148"/>
      <c r="HV150" s="148"/>
      <c r="HW150" s="148"/>
      <c r="HX150" s="148"/>
      <c r="HY150" s="148"/>
      <c r="HZ150" s="148"/>
      <c r="IA150" s="148"/>
      <c r="IB150" s="148"/>
      <c r="IC150" s="148"/>
      <c r="ID150" s="148"/>
      <c r="IE150" s="148"/>
      <c r="IF150" s="148"/>
      <c r="IG150" s="148"/>
      <c r="IH150" s="148"/>
      <c r="II150" s="148"/>
      <c r="IJ150" s="148"/>
      <c r="IK150" s="148"/>
      <c r="IL150" s="148"/>
      <c r="IM150" s="148"/>
      <c r="IN150" s="148"/>
      <c r="IO150" s="148"/>
      <c r="IP150" s="148"/>
      <c r="IQ150" s="148"/>
      <c r="IR150" s="148"/>
      <c r="IS150" s="148"/>
      <c r="IT150" s="148"/>
      <c r="IU150" s="148"/>
      <c r="IV150" s="148"/>
      <c r="IW150" s="148"/>
      <c r="IX150" s="148"/>
      <c r="IY150" s="148"/>
      <c r="IZ150" s="148"/>
      <c r="JA150" s="148"/>
      <c r="JB150" s="148"/>
      <c r="JC150" s="148"/>
      <c r="JD150" s="148"/>
      <c r="JE150" s="148"/>
      <c r="JF150" s="148"/>
      <c r="JG150" s="148"/>
      <c r="JH150" s="148"/>
      <c r="JI150" s="148"/>
      <c r="JJ150" s="148"/>
      <c r="JK150" s="148"/>
      <c r="JL150" s="148"/>
      <c r="JM150" s="148"/>
      <c r="JN150" s="148"/>
      <c r="JO150" s="148"/>
      <c r="JP150" s="148"/>
      <c r="JQ150" s="148"/>
      <c r="JR150" s="148"/>
      <c r="JS150" s="148"/>
      <c r="JT150" s="148"/>
      <c r="JU150" s="148"/>
      <c r="JV150" s="148"/>
      <c r="JW150" s="148"/>
      <c r="JX150" s="148"/>
      <c r="JY150" s="148"/>
      <c r="JZ150" s="148"/>
      <c r="KA150" s="148"/>
      <c r="KB150" s="148"/>
      <c r="KC150" s="148"/>
      <c r="KD150" s="148"/>
      <c r="KE150" s="148"/>
      <c r="KF150" s="148"/>
    </row>
    <row r="151" spans="1:292" s="40" customFormat="1" x14ac:dyDescent="0.25">
      <c r="A151" s="39" t="s">
        <v>202</v>
      </c>
      <c r="C151" s="41"/>
      <c r="E151" s="41"/>
      <c r="F151" s="41"/>
      <c r="G151" s="41"/>
      <c r="K151" s="85"/>
      <c r="L151" s="50"/>
      <c r="M151" s="50"/>
      <c r="N151" s="50"/>
      <c r="O151" s="50"/>
      <c r="P151" s="50"/>
      <c r="Q151" s="50"/>
      <c r="R151" s="50"/>
      <c r="S151" s="50"/>
      <c r="T151" s="50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  <c r="IL151" s="86"/>
      <c r="IM151" s="86"/>
      <c r="IN151" s="86"/>
      <c r="IO151" s="86"/>
      <c r="IP151" s="86"/>
      <c r="IQ151" s="86"/>
      <c r="IR151" s="86"/>
      <c r="IS151" s="86"/>
      <c r="IT151" s="86"/>
      <c r="IU151" s="86"/>
      <c r="IV151" s="86"/>
      <c r="IW151" s="86"/>
      <c r="IX151" s="86"/>
      <c r="IY151" s="86"/>
      <c r="IZ151" s="86"/>
      <c r="JA151" s="86"/>
      <c r="JB151" s="86"/>
      <c r="JC151" s="86"/>
      <c r="JD151" s="86"/>
      <c r="JE151" s="86"/>
      <c r="JF151" s="86"/>
      <c r="JG151" s="86"/>
      <c r="JH151" s="86"/>
      <c r="JI151" s="86"/>
      <c r="JJ151" s="86"/>
      <c r="JK151" s="86"/>
      <c r="JL151" s="86"/>
      <c r="JM151" s="86"/>
      <c r="JN151" s="86"/>
      <c r="JO151" s="86"/>
      <c r="JP151" s="86"/>
      <c r="JQ151" s="86"/>
      <c r="JR151" s="86"/>
      <c r="JS151" s="86"/>
      <c r="JT151" s="86"/>
      <c r="JU151" s="86"/>
      <c r="JV151" s="86"/>
      <c r="JW151" s="86"/>
      <c r="JX151" s="86"/>
      <c r="JY151" s="86"/>
      <c r="JZ151" s="86"/>
      <c r="KA151" s="86"/>
      <c r="KB151" s="86"/>
      <c r="KC151" s="86"/>
      <c r="KD151" s="86"/>
      <c r="KE151" s="86"/>
      <c r="KF151" s="86"/>
    </row>
    <row r="152" spans="1:292" s="28" customFormat="1" ht="16.5" thickBot="1" x14ac:dyDescent="0.3">
      <c r="A152" s="40"/>
      <c r="B152" s="40" t="s">
        <v>198</v>
      </c>
      <c r="C152" s="41">
        <v>550</v>
      </c>
      <c r="D152" s="40">
        <v>1</v>
      </c>
      <c r="E152" s="41">
        <f>C152*D152</f>
        <v>550</v>
      </c>
      <c r="F152" s="41">
        <v>550</v>
      </c>
      <c r="G152" s="41"/>
      <c r="H152" s="40" t="s">
        <v>233</v>
      </c>
      <c r="I152" s="40"/>
      <c r="J152" s="40"/>
      <c r="K152" s="85"/>
      <c r="L152" s="47"/>
      <c r="M152" s="47"/>
      <c r="N152" s="47"/>
      <c r="O152" s="47"/>
      <c r="P152" s="47"/>
      <c r="Q152" s="47"/>
      <c r="R152" s="47"/>
      <c r="S152" s="47"/>
      <c r="T152" s="4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7"/>
      <c r="HT152" s="87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  <c r="IR152" s="87"/>
      <c r="IS152" s="87"/>
      <c r="IT152" s="87"/>
      <c r="IU152" s="87"/>
      <c r="IV152" s="87"/>
      <c r="IW152" s="87"/>
      <c r="IX152" s="87"/>
      <c r="IY152" s="87"/>
      <c r="IZ152" s="87"/>
      <c r="JA152" s="87"/>
      <c r="JB152" s="87"/>
      <c r="JC152" s="87"/>
      <c r="JD152" s="87"/>
      <c r="JE152" s="87"/>
      <c r="JF152" s="87"/>
      <c r="JG152" s="87"/>
      <c r="JH152" s="87"/>
      <c r="JI152" s="87"/>
      <c r="JJ152" s="87"/>
      <c r="JK152" s="87"/>
      <c r="JL152" s="87"/>
      <c r="JM152" s="87"/>
      <c r="JN152" s="87"/>
      <c r="JO152" s="87"/>
      <c r="JP152" s="87"/>
      <c r="JQ152" s="87"/>
      <c r="JR152" s="87"/>
      <c r="JS152" s="87"/>
      <c r="JT152" s="87"/>
      <c r="JU152" s="87"/>
      <c r="JV152" s="87"/>
      <c r="JW152" s="87"/>
      <c r="JX152" s="87"/>
      <c r="JY152" s="87"/>
      <c r="JZ152" s="87"/>
      <c r="KA152" s="87"/>
      <c r="KB152" s="87"/>
      <c r="KC152" s="87"/>
      <c r="KD152" s="87"/>
      <c r="KE152" s="87"/>
      <c r="KF152" s="87"/>
    </row>
    <row r="153" spans="1:292" s="153" customFormat="1" ht="16.5" thickTop="1" x14ac:dyDescent="0.25">
      <c r="A153" s="40"/>
      <c r="B153" s="40" t="s">
        <v>234</v>
      </c>
      <c r="C153" s="41">
        <v>5</v>
      </c>
      <c r="D153" s="40">
        <v>100</v>
      </c>
      <c r="E153" s="41">
        <f>C153*D153</f>
        <v>500</v>
      </c>
      <c r="F153" s="41">
        <v>500</v>
      </c>
      <c r="G153" s="41"/>
      <c r="H153" s="40" t="s">
        <v>235</v>
      </c>
      <c r="I153" s="40"/>
      <c r="J153" s="40"/>
      <c r="K153" s="85"/>
      <c r="L153" s="47"/>
      <c r="M153" s="47"/>
      <c r="N153" s="47"/>
      <c r="O153" s="47"/>
      <c r="P153" s="47"/>
      <c r="Q153" s="47"/>
      <c r="R153" s="47"/>
      <c r="S153" s="47"/>
      <c r="T153" s="4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  <c r="IU153" s="87"/>
      <c r="IV153" s="87"/>
      <c r="IW153" s="87"/>
      <c r="IX153" s="87"/>
      <c r="IY153" s="87"/>
      <c r="IZ153" s="87"/>
      <c r="JA153" s="87"/>
      <c r="JB153" s="87"/>
      <c r="JC153" s="87"/>
      <c r="JD153" s="87"/>
      <c r="JE153" s="87"/>
      <c r="JF153" s="87"/>
      <c r="JG153" s="87"/>
      <c r="JH153" s="87"/>
      <c r="JI153" s="87"/>
      <c r="JJ153" s="87"/>
      <c r="JK153" s="87"/>
      <c r="JL153" s="87"/>
      <c r="JM153" s="87"/>
      <c r="JN153" s="87"/>
      <c r="JO153" s="87"/>
      <c r="JP153" s="87"/>
      <c r="JQ153" s="87"/>
      <c r="JR153" s="87"/>
      <c r="JS153" s="87"/>
      <c r="JT153" s="87"/>
      <c r="JU153" s="87"/>
      <c r="JV153" s="87"/>
      <c r="JW153" s="87"/>
      <c r="JX153" s="87"/>
      <c r="JY153" s="87"/>
      <c r="JZ153" s="87"/>
      <c r="KA153" s="87"/>
      <c r="KB153" s="87"/>
      <c r="KC153" s="87"/>
      <c r="KD153" s="87"/>
      <c r="KE153" s="87"/>
      <c r="KF153" s="87"/>
    </row>
    <row r="154" spans="1:292" s="21" customFormat="1" x14ac:dyDescent="0.25">
      <c r="A154" s="40"/>
      <c r="B154" s="40"/>
      <c r="C154" s="41"/>
      <c r="D154" s="40"/>
      <c r="E154" s="41"/>
      <c r="F154" s="41"/>
      <c r="G154" s="41"/>
      <c r="H154" s="40"/>
      <c r="I154" s="40"/>
      <c r="J154" s="40"/>
      <c r="K154" s="85"/>
      <c r="L154" s="122"/>
      <c r="M154" s="122"/>
      <c r="N154" s="122"/>
      <c r="O154" s="122"/>
      <c r="P154" s="122"/>
      <c r="Q154" s="122"/>
      <c r="R154" s="122"/>
      <c r="S154" s="122"/>
      <c r="T154" s="122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  <c r="IS154" s="88"/>
      <c r="IT154" s="88"/>
      <c r="IU154" s="88"/>
      <c r="IV154" s="88"/>
      <c r="IW154" s="88"/>
      <c r="IX154" s="88"/>
      <c r="IY154" s="88"/>
      <c r="IZ154" s="88"/>
      <c r="JA154" s="88"/>
      <c r="JB154" s="88"/>
      <c r="JC154" s="88"/>
      <c r="JD154" s="88"/>
      <c r="JE154" s="88"/>
      <c r="JF154" s="88"/>
      <c r="JG154" s="88"/>
      <c r="JH154" s="88"/>
      <c r="JI154" s="88"/>
      <c r="JJ154" s="88"/>
      <c r="JK154" s="88"/>
      <c r="JL154" s="88"/>
      <c r="JM154" s="88"/>
      <c r="JN154" s="88"/>
      <c r="JO154" s="88"/>
      <c r="JP154" s="88"/>
      <c r="JQ154" s="88"/>
      <c r="JR154" s="88"/>
      <c r="JS154" s="88"/>
      <c r="JT154" s="88"/>
      <c r="JU154" s="88"/>
      <c r="JV154" s="88"/>
      <c r="JW154" s="88"/>
      <c r="JX154" s="88"/>
      <c r="JY154" s="88"/>
      <c r="JZ154" s="88"/>
      <c r="KA154" s="88"/>
      <c r="KB154" s="88"/>
      <c r="KC154" s="88"/>
      <c r="KD154" s="88"/>
      <c r="KE154" s="88"/>
      <c r="KF154" s="88"/>
    </row>
    <row r="155" spans="1:292" s="20" customFormat="1" x14ac:dyDescent="0.25">
      <c r="A155" s="40"/>
      <c r="B155" s="42" t="s">
        <v>8</v>
      </c>
      <c r="C155" s="43"/>
      <c r="D155" s="42"/>
      <c r="E155" s="43">
        <f>SUM(E152:E153)</f>
        <v>1050</v>
      </c>
      <c r="F155" s="43">
        <f>SUM(F152:F153)</f>
        <v>1050</v>
      </c>
      <c r="G155" s="44"/>
      <c r="H155" s="45"/>
      <c r="I155" s="40"/>
      <c r="J155" s="40"/>
      <c r="K155" s="85"/>
      <c r="L155" s="122"/>
      <c r="M155" s="122"/>
      <c r="N155" s="122"/>
      <c r="O155" s="122"/>
      <c r="P155" s="122"/>
      <c r="Q155" s="122"/>
      <c r="R155" s="122"/>
      <c r="S155" s="122"/>
      <c r="T155" s="122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  <c r="IS155" s="88"/>
      <c r="IT155" s="88"/>
      <c r="IU155" s="88"/>
      <c r="IV155" s="88"/>
      <c r="IW155" s="88"/>
      <c r="IX155" s="88"/>
      <c r="IY155" s="88"/>
      <c r="IZ155" s="88"/>
      <c r="JA155" s="88"/>
      <c r="JB155" s="88"/>
      <c r="JC155" s="88"/>
      <c r="JD155" s="88"/>
      <c r="JE155" s="88"/>
      <c r="JF155" s="88"/>
      <c r="JG155" s="88"/>
      <c r="JH155" s="88"/>
      <c r="JI155" s="88"/>
      <c r="JJ155" s="88"/>
      <c r="JK155" s="88"/>
      <c r="JL155" s="88"/>
      <c r="JM155" s="88"/>
      <c r="JN155" s="88"/>
      <c r="JO155" s="88"/>
      <c r="JP155" s="88"/>
      <c r="JQ155" s="88"/>
      <c r="JR155" s="88"/>
      <c r="JS155" s="88"/>
      <c r="JT155" s="88"/>
      <c r="JU155" s="88"/>
      <c r="JV155" s="88"/>
      <c r="JW155" s="88"/>
      <c r="JX155" s="88"/>
      <c r="JY155" s="88"/>
      <c r="JZ155" s="88"/>
      <c r="KA155" s="88"/>
      <c r="KB155" s="88"/>
      <c r="KC155" s="88"/>
      <c r="KD155" s="88"/>
      <c r="KE155" s="88"/>
      <c r="KF155" s="88"/>
    </row>
    <row r="156" spans="1:292" s="20" customFormat="1" x14ac:dyDescent="0.25">
      <c r="A156" s="40"/>
      <c r="B156" s="47"/>
      <c r="C156" s="48"/>
      <c r="D156" s="47"/>
      <c r="E156" s="48"/>
      <c r="F156" s="48"/>
      <c r="G156" s="49"/>
      <c r="H156" s="50"/>
      <c r="I156" s="40"/>
      <c r="J156" s="40"/>
      <c r="K156" s="85"/>
      <c r="L156" s="122"/>
      <c r="M156" s="122"/>
      <c r="N156" s="122"/>
      <c r="O156" s="122"/>
      <c r="P156" s="122"/>
      <c r="Q156" s="122"/>
      <c r="R156" s="122"/>
      <c r="S156" s="122"/>
      <c r="T156" s="122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  <c r="IS156" s="88"/>
      <c r="IT156" s="88"/>
      <c r="IU156" s="88"/>
      <c r="IV156" s="88"/>
      <c r="IW156" s="88"/>
      <c r="IX156" s="88"/>
      <c r="IY156" s="88"/>
      <c r="IZ156" s="88"/>
      <c r="JA156" s="88"/>
      <c r="JB156" s="88"/>
      <c r="JC156" s="88"/>
      <c r="JD156" s="88"/>
      <c r="JE156" s="88"/>
      <c r="JF156" s="88"/>
      <c r="JG156" s="88"/>
      <c r="JH156" s="88"/>
      <c r="JI156" s="88"/>
      <c r="JJ156" s="88"/>
      <c r="JK156" s="88"/>
      <c r="JL156" s="88"/>
      <c r="JM156" s="88"/>
      <c r="JN156" s="88"/>
      <c r="JO156" s="88"/>
      <c r="JP156" s="88"/>
      <c r="JQ156" s="88"/>
      <c r="JR156" s="88"/>
      <c r="JS156" s="88"/>
      <c r="JT156" s="88"/>
      <c r="JU156" s="88"/>
      <c r="JV156" s="88"/>
      <c r="JW156" s="88"/>
      <c r="JX156" s="88"/>
      <c r="JY156" s="88"/>
      <c r="JZ156" s="88"/>
      <c r="KA156" s="88"/>
      <c r="KB156" s="88"/>
      <c r="KC156" s="88"/>
      <c r="KD156" s="88"/>
      <c r="KE156" s="88"/>
      <c r="KF156" s="88"/>
    </row>
    <row r="157" spans="1:292" s="20" customFormat="1" x14ac:dyDescent="0.25">
      <c r="A157" s="39" t="s">
        <v>203</v>
      </c>
      <c r="B157" s="47"/>
      <c r="C157" s="48"/>
      <c r="D157" s="47"/>
      <c r="E157" s="48"/>
      <c r="F157" s="48"/>
      <c r="G157" s="49"/>
      <c r="H157" s="50"/>
      <c r="I157" s="40"/>
      <c r="J157" s="40"/>
      <c r="K157" s="85"/>
      <c r="L157" s="122"/>
      <c r="M157" s="122"/>
      <c r="N157" s="122"/>
      <c r="O157" s="122"/>
      <c r="P157" s="122"/>
      <c r="Q157" s="122"/>
      <c r="R157" s="122"/>
      <c r="S157" s="122"/>
      <c r="T157" s="122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  <c r="IS157" s="88"/>
      <c r="IT157" s="88"/>
      <c r="IU157" s="88"/>
      <c r="IV157" s="88"/>
      <c r="IW157" s="88"/>
      <c r="IX157" s="88"/>
      <c r="IY157" s="88"/>
      <c r="IZ157" s="88"/>
      <c r="JA157" s="88"/>
      <c r="JB157" s="88"/>
      <c r="JC157" s="88"/>
      <c r="JD157" s="88"/>
      <c r="JE157" s="88"/>
      <c r="JF157" s="88"/>
      <c r="JG157" s="88"/>
      <c r="JH157" s="88"/>
      <c r="JI157" s="88"/>
      <c r="JJ157" s="88"/>
      <c r="JK157" s="88"/>
      <c r="JL157" s="88"/>
      <c r="JM157" s="88"/>
      <c r="JN157" s="88"/>
      <c r="JO157" s="88"/>
      <c r="JP157" s="88"/>
      <c r="JQ157" s="88"/>
      <c r="JR157" s="88"/>
      <c r="JS157" s="88"/>
      <c r="JT157" s="88"/>
      <c r="JU157" s="88"/>
      <c r="JV157" s="88"/>
      <c r="JW157" s="88"/>
      <c r="JX157" s="88"/>
      <c r="JY157" s="88"/>
      <c r="JZ157" s="88"/>
      <c r="KA157" s="88"/>
      <c r="KB157" s="88"/>
      <c r="KC157" s="88"/>
      <c r="KD157" s="88"/>
      <c r="KE157" s="88"/>
      <c r="KF157" s="88"/>
    </row>
    <row r="158" spans="1:292" s="20" customFormat="1" x14ac:dyDescent="0.25">
      <c r="A158" s="39"/>
      <c r="B158" s="79" t="s">
        <v>204</v>
      </c>
      <c r="C158" s="80">
        <v>344.94</v>
      </c>
      <c r="D158" s="79">
        <v>1</v>
      </c>
      <c r="E158" s="80">
        <f>C158*D158</f>
        <v>344.94</v>
      </c>
      <c r="F158" s="80">
        <v>344.94</v>
      </c>
      <c r="G158" s="49"/>
      <c r="H158" s="50" t="s">
        <v>276</v>
      </c>
      <c r="I158" s="40"/>
      <c r="J158" s="40"/>
      <c r="K158" s="85"/>
      <c r="L158" s="122"/>
      <c r="M158" s="122"/>
      <c r="N158" s="122"/>
      <c r="O158" s="122"/>
      <c r="P158" s="122"/>
      <c r="Q158" s="122"/>
      <c r="R158" s="122"/>
      <c r="S158" s="122"/>
      <c r="T158" s="122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  <c r="IV158" s="88"/>
      <c r="IW158" s="88"/>
      <c r="IX158" s="88"/>
      <c r="IY158" s="88"/>
      <c r="IZ158" s="88"/>
      <c r="JA158" s="88"/>
      <c r="JB158" s="88"/>
      <c r="JC158" s="88"/>
      <c r="JD158" s="88"/>
      <c r="JE158" s="88"/>
      <c r="JF158" s="88"/>
      <c r="JG158" s="88"/>
      <c r="JH158" s="88"/>
      <c r="JI158" s="88"/>
      <c r="JJ158" s="88"/>
      <c r="JK158" s="88"/>
      <c r="JL158" s="88"/>
      <c r="JM158" s="88"/>
      <c r="JN158" s="88"/>
      <c r="JO158" s="88"/>
      <c r="JP158" s="88"/>
      <c r="JQ158" s="88"/>
      <c r="JR158" s="88"/>
      <c r="JS158" s="88"/>
      <c r="JT158" s="88"/>
      <c r="JU158" s="88"/>
      <c r="JV158" s="88"/>
      <c r="JW158" s="88"/>
      <c r="JX158" s="88"/>
      <c r="JY158" s="88"/>
      <c r="JZ158" s="88"/>
      <c r="KA158" s="88"/>
      <c r="KB158" s="88"/>
      <c r="KC158" s="88"/>
      <c r="KD158" s="88"/>
      <c r="KE158" s="88"/>
      <c r="KF158" s="88"/>
    </row>
    <row r="159" spans="1:292" s="20" customFormat="1" x14ac:dyDescent="0.25">
      <c r="A159" s="39"/>
      <c r="B159" s="79" t="s">
        <v>205</v>
      </c>
      <c r="C159" s="80">
        <v>1200</v>
      </c>
      <c r="D159" s="79">
        <v>1</v>
      </c>
      <c r="E159" s="80">
        <f>C159*D159</f>
        <v>1200</v>
      </c>
      <c r="F159" s="80">
        <v>1200</v>
      </c>
      <c r="G159" s="49"/>
      <c r="H159" s="50" t="s">
        <v>276</v>
      </c>
      <c r="I159" s="40"/>
      <c r="J159" s="40"/>
      <c r="K159" s="85"/>
      <c r="L159" s="122"/>
      <c r="M159" s="122"/>
      <c r="N159" s="122"/>
      <c r="O159" s="122"/>
      <c r="P159" s="122"/>
      <c r="Q159" s="122"/>
      <c r="R159" s="122"/>
      <c r="S159" s="122"/>
      <c r="T159" s="122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  <c r="IS159" s="88"/>
      <c r="IT159" s="88"/>
      <c r="IU159" s="88"/>
      <c r="IV159" s="88"/>
      <c r="IW159" s="88"/>
      <c r="IX159" s="88"/>
      <c r="IY159" s="88"/>
      <c r="IZ159" s="88"/>
      <c r="JA159" s="88"/>
      <c r="JB159" s="88"/>
      <c r="JC159" s="88"/>
      <c r="JD159" s="88"/>
      <c r="JE159" s="88"/>
      <c r="JF159" s="88"/>
      <c r="JG159" s="88"/>
      <c r="JH159" s="88"/>
      <c r="JI159" s="88"/>
      <c r="JJ159" s="88"/>
      <c r="JK159" s="88"/>
      <c r="JL159" s="88"/>
      <c r="JM159" s="88"/>
      <c r="JN159" s="88"/>
      <c r="JO159" s="88"/>
      <c r="JP159" s="88"/>
      <c r="JQ159" s="88"/>
      <c r="JR159" s="88"/>
      <c r="JS159" s="88"/>
      <c r="JT159" s="88"/>
      <c r="JU159" s="88"/>
      <c r="JV159" s="88"/>
      <c r="JW159" s="88"/>
      <c r="JX159" s="88"/>
      <c r="JY159" s="88"/>
      <c r="JZ159" s="88"/>
      <c r="KA159" s="88"/>
      <c r="KB159" s="88"/>
      <c r="KC159" s="88"/>
      <c r="KD159" s="88"/>
      <c r="KE159" s="88"/>
      <c r="KF159" s="88"/>
    </row>
    <row r="160" spans="1:292" s="20" customFormat="1" x14ac:dyDescent="0.25">
      <c r="A160" s="39"/>
      <c r="B160" s="79" t="s">
        <v>175</v>
      </c>
      <c r="C160" s="80">
        <v>1100</v>
      </c>
      <c r="D160" s="79">
        <v>1</v>
      </c>
      <c r="E160" s="80">
        <f>C160*D160</f>
        <v>1100</v>
      </c>
      <c r="F160" s="80">
        <v>1100</v>
      </c>
      <c r="G160" s="49"/>
      <c r="H160" s="50" t="s">
        <v>272</v>
      </c>
      <c r="I160" s="40"/>
      <c r="J160" s="40"/>
      <c r="K160" s="85"/>
      <c r="L160" s="122"/>
      <c r="M160" s="122"/>
      <c r="N160" s="122"/>
      <c r="O160" s="122"/>
      <c r="P160" s="122"/>
      <c r="Q160" s="122"/>
      <c r="R160" s="122"/>
      <c r="S160" s="122"/>
      <c r="T160" s="122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  <c r="IS160" s="88"/>
      <c r="IT160" s="88"/>
      <c r="IU160" s="88"/>
      <c r="IV160" s="88"/>
      <c r="IW160" s="88"/>
      <c r="IX160" s="88"/>
      <c r="IY160" s="88"/>
      <c r="IZ160" s="88"/>
      <c r="JA160" s="88"/>
      <c r="JB160" s="88"/>
      <c r="JC160" s="88"/>
      <c r="JD160" s="88"/>
      <c r="JE160" s="88"/>
      <c r="JF160" s="88"/>
      <c r="JG160" s="88"/>
      <c r="JH160" s="88"/>
      <c r="JI160" s="88"/>
      <c r="JJ160" s="88"/>
      <c r="JK160" s="88"/>
      <c r="JL160" s="88"/>
      <c r="JM160" s="88"/>
      <c r="JN160" s="88"/>
      <c r="JO160" s="88"/>
      <c r="JP160" s="88"/>
      <c r="JQ160" s="88"/>
      <c r="JR160" s="88"/>
      <c r="JS160" s="88"/>
      <c r="JT160" s="88"/>
      <c r="JU160" s="88"/>
      <c r="JV160" s="88"/>
      <c r="JW160" s="88"/>
      <c r="JX160" s="88"/>
      <c r="JY160" s="88"/>
      <c r="JZ160" s="88"/>
      <c r="KA160" s="88"/>
      <c r="KB160" s="88"/>
      <c r="KC160" s="88"/>
      <c r="KD160" s="88"/>
      <c r="KE160" s="88"/>
      <c r="KF160" s="88"/>
    </row>
    <row r="161" spans="1:292" s="20" customFormat="1" x14ac:dyDescent="0.25">
      <c r="A161" s="39"/>
      <c r="B161" s="47"/>
      <c r="C161" s="48"/>
      <c r="D161" s="47"/>
      <c r="E161" s="48"/>
      <c r="F161" s="48"/>
      <c r="G161" s="49"/>
      <c r="H161" s="50"/>
      <c r="I161" s="40"/>
      <c r="J161" s="40"/>
      <c r="K161" s="85"/>
      <c r="L161" s="122"/>
      <c r="M161" s="122"/>
      <c r="N161" s="122"/>
      <c r="O161" s="122"/>
      <c r="P161" s="122"/>
      <c r="Q161" s="122"/>
      <c r="R161" s="122"/>
      <c r="S161" s="122"/>
      <c r="T161" s="122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  <c r="IS161" s="88"/>
      <c r="IT161" s="88"/>
      <c r="IU161" s="88"/>
      <c r="IV161" s="88"/>
      <c r="IW161" s="88"/>
      <c r="IX161" s="88"/>
      <c r="IY161" s="88"/>
      <c r="IZ161" s="88"/>
      <c r="JA161" s="88"/>
      <c r="JB161" s="88"/>
      <c r="JC161" s="88"/>
      <c r="JD161" s="88"/>
      <c r="JE161" s="88"/>
      <c r="JF161" s="88"/>
      <c r="JG161" s="88"/>
      <c r="JH161" s="88"/>
      <c r="JI161" s="88"/>
      <c r="JJ161" s="88"/>
      <c r="JK161" s="88"/>
      <c r="JL161" s="88"/>
      <c r="JM161" s="88"/>
      <c r="JN161" s="88"/>
      <c r="JO161" s="88"/>
      <c r="JP161" s="88"/>
      <c r="JQ161" s="88"/>
      <c r="JR161" s="88"/>
      <c r="JS161" s="88"/>
      <c r="JT161" s="88"/>
      <c r="JU161" s="88"/>
      <c r="JV161" s="88"/>
      <c r="JW161" s="88"/>
      <c r="JX161" s="88"/>
      <c r="JY161" s="88"/>
      <c r="JZ161" s="88"/>
      <c r="KA161" s="88"/>
      <c r="KB161" s="88"/>
      <c r="KC161" s="88"/>
      <c r="KD161" s="88"/>
      <c r="KE161" s="88"/>
      <c r="KF161" s="88"/>
    </row>
    <row r="162" spans="1:292" s="20" customFormat="1" x14ac:dyDescent="0.25">
      <c r="A162" s="39"/>
      <c r="B162" s="42" t="s">
        <v>8</v>
      </c>
      <c r="C162" s="43"/>
      <c r="D162" s="42"/>
      <c r="E162" s="43">
        <f>SUM(E158:E160)</f>
        <v>2644.94</v>
      </c>
      <c r="F162" s="43">
        <f>SUM(F158:F160)</f>
        <v>2644.94</v>
      </c>
      <c r="G162" s="44"/>
      <c r="H162" s="45"/>
      <c r="I162" s="40"/>
      <c r="J162" s="40"/>
      <c r="K162" s="85"/>
      <c r="L162" s="122"/>
      <c r="M162" s="122"/>
      <c r="N162" s="122"/>
      <c r="O162" s="122"/>
      <c r="P162" s="122"/>
      <c r="Q162" s="122"/>
      <c r="R162" s="122"/>
      <c r="S162" s="122"/>
      <c r="T162" s="122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  <c r="IS162" s="88"/>
      <c r="IT162" s="88"/>
      <c r="IU162" s="88"/>
      <c r="IV162" s="88"/>
      <c r="IW162" s="88"/>
      <c r="IX162" s="88"/>
      <c r="IY162" s="88"/>
      <c r="IZ162" s="88"/>
      <c r="JA162" s="88"/>
      <c r="JB162" s="88"/>
      <c r="JC162" s="88"/>
      <c r="JD162" s="88"/>
      <c r="JE162" s="88"/>
      <c r="JF162" s="88"/>
      <c r="JG162" s="88"/>
      <c r="JH162" s="88"/>
      <c r="JI162" s="88"/>
      <c r="JJ162" s="88"/>
      <c r="JK162" s="88"/>
      <c r="JL162" s="88"/>
      <c r="JM162" s="88"/>
      <c r="JN162" s="88"/>
      <c r="JO162" s="88"/>
      <c r="JP162" s="88"/>
      <c r="JQ162" s="88"/>
      <c r="JR162" s="88"/>
      <c r="JS162" s="88"/>
      <c r="JT162" s="88"/>
      <c r="JU162" s="88"/>
      <c r="JV162" s="88"/>
      <c r="JW162" s="88"/>
      <c r="JX162" s="88"/>
      <c r="JY162" s="88"/>
      <c r="JZ162" s="88"/>
      <c r="KA162" s="88"/>
      <c r="KB162" s="88"/>
      <c r="KC162" s="88"/>
      <c r="KD162" s="88"/>
      <c r="KE162" s="88"/>
      <c r="KF162" s="88"/>
    </row>
    <row r="163" spans="1:292" s="13" customFormat="1" x14ac:dyDescent="0.25">
      <c r="A163" s="40"/>
      <c r="B163" s="40"/>
      <c r="C163" s="41"/>
      <c r="D163" s="40"/>
      <c r="E163" s="41"/>
      <c r="F163" s="41"/>
      <c r="G163" s="41"/>
      <c r="H163" s="40"/>
      <c r="I163" s="40"/>
      <c r="J163" s="40"/>
      <c r="K163" s="85"/>
      <c r="L163" s="50"/>
      <c r="M163" s="50"/>
      <c r="N163" s="50"/>
      <c r="O163" s="50"/>
      <c r="P163" s="50"/>
      <c r="Q163" s="50"/>
      <c r="R163" s="50"/>
      <c r="S163" s="50"/>
      <c r="T163" s="50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  <c r="IL163" s="86"/>
      <c r="IM163" s="86"/>
      <c r="IN163" s="86"/>
      <c r="IO163" s="86"/>
      <c r="IP163" s="86"/>
      <c r="IQ163" s="86"/>
      <c r="IR163" s="86"/>
      <c r="IS163" s="86"/>
      <c r="IT163" s="86"/>
      <c r="IU163" s="86"/>
      <c r="IV163" s="86"/>
      <c r="IW163" s="86"/>
      <c r="IX163" s="86"/>
      <c r="IY163" s="86"/>
      <c r="IZ163" s="86"/>
      <c r="JA163" s="86"/>
      <c r="JB163" s="86"/>
      <c r="JC163" s="86"/>
      <c r="JD163" s="86"/>
      <c r="JE163" s="86"/>
      <c r="JF163" s="86"/>
      <c r="JG163" s="86"/>
      <c r="JH163" s="86"/>
      <c r="JI163" s="86"/>
      <c r="JJ163" s="86"/>
      <c r="JK163" s="86"/>
      <c r="JL163" s="86"/>
      <c r="JM163" s="86"/>
      <c r="JN163" s="86"/>
      <c r="JO163" s="86"/>
      <c r="JP163" s="86"/>
      <c r="JQ163" s="86"/>
      <c r="JR163" s="86"/>
      <c r="JS163" s="86"/>
      <c r="JT163" s="86"/>
      <c r="JU163" s="86"/>
      <c r="JV163" s="86"/>
      <c r="JW163" s="86"/>
      <c r="JX163" s="86"/>
      <c r="JY163" s="86"/>
      <c r="JZ163" s="86"/>
      <c r="KA163" s="86"/>
      <c r="KB163" s="86"/>
      <c r="KC163" s="86"/>
      <c r="KD163" s="86"/>
      <c r="KE163" s="86"/>
      <c r="KF163" s="86"/>
    </row>
    <row r="164" spans="1:292" s="40" customFormat="1" ht="16.5" thickBot="1" x14ac:dyDescent="0.3">
      <c r="A164" s="24" t="s">
        <v>15</v>
      </c>
      <c r="B164" s="25"/>
      <c r="C164" s="26"/>
      <c r="D164" s="25"/>
      <c r="E164" s="27">
        <f>E155+E162</f>
        <v>3694.94</v>
      </c>
      <c r="F164" s="27">
        <f>F155+F162</f>
        <v>3694.94</v>
      </c>
      <c r="G164" s="26"/>
      <c r="H164" s="25"/>
      <c r="I164" s="25"/>
      <c r="J164" s="25"/>
      <c r="K164" s="117"/>
      <c r="L164" s="50"/>
      <c r="M164" s="50"/>
      <c r="N164" s="50"/>
      <c r="O164" s="50"/>
      <c r="P164" s="50"/>
      <c r="Q164" s="50"/>
      <c r="R164" s="50"/>
      <c r="S164" s="50"/>
      <c r="T164" s="50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  <c r="IL164" s="86"/>
      <c r="IM164" s="86"/>
      <c r="IN164" s="86"/>
      <c r="IO164" s="86"/>
      <c r="IP164" s="86"/>
      <c r="IQ164" s="86"/>
      <c r="IR164" s="86"/>
      <c r="IS164" s="86"/>
      <c r="IT164" s="86"/>
      <c r="IU164" s="86"/>
      <c r="IV164" s="86"/>
      <c r="IW164" s="86"/>
      <c r="IX164" s="86"/>
      <c r="IY164" s="86"/>
      <c r="IZ164" s="86"/>
      <c r="JA164" s="86"/>
      <c r="JB164" s="86"/>
      <c r="JC164" s="86"/>
      <c r="JD164" s="86"/>
      <c r="JE164" s="86"/>
      <c r="JF164" s="86"/>
      <c r="JG164" s="86"/>
      <c r="JH164" s="86"/>
      <c r="JI164" s="86"/>
      <c r="JJ164" s="86"/>
      <c r="JK164" s="86"/>
      <c r="JL164" s="86"/>
      <c r="JM164" s="86"/>
      <c r="JN164" s="86"/>
      <c r="JO164" s="86"/>
      <c r="JP164" s="86"/>
      <c r="JQ164" s="86"/>
      <c r="JR164" s="86"/>
      <c r="JS164" s="86"/>
      <c r="JT164" s="86"/>
      <c r="JU164" s="86"/>
      <c r="JV164" s="86"/>
      <c r="JW164" s="86"/>
      <c r="JX164" s="86"/>
      <c r="JY164" s="86"/>
      <c r="JZ164" s="86"/>
      <c r="KA164" s="86"/>
      <c r="KB164" s="86"/>
      <c r="KC164" s="86"/>
      <c r="KD164" s="86"/>
      <c r="KE164" s="86"/>
      <c r="KF164" s="86"/>
    </row>
    <row r="165" spans="1:292" s="147" customFormat="1" ht="16.5" thickTop="1" x14ac:dyDescent="0.25">
      <c r="A165" s="131" t="s">
        <v>206</v>
      </c>
      <c r="B165" s="131" t="s">
        <v>1</v>
      </c>
      <c r="C165" s="146" t="s">
        <v>2</v>
      </c>
      <c r="D165" s="131" t="s">
        <v>3</v>
      </c>
      <c r="E165" s="146" t="s">
        <v>4</v>
      </c>
      <c r="F165" s="146">
        <f>F155+F162</f>
        <v>3694.94</v>
      </c>
      <c r="G165" s="146"/>
      <c r="H165" s="131" t="s">
        <v>6</v>
      </c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  <c r="GR165" s="148"/>
      <c r="GS165" s="148"/>
      <c r="GT165" s="148"/>
      <c r="GU165" s="148"/>
      <c r="GV165" s="148"/>
      <c r="GW165" s="148"/>
      <c r="GX165" s="148"/>
      <c r="GY165" s="148"/>
      <c r="GZ165" s="148"/>
      <c r="HA165" s="148"/>
      <c r="HB165" s="148"/>
      <c r="HC165" s="148"/>
      <c r="HD165" s="148"/>
      <c r="HE165" s="148"/>
      <c r="HF165" s="148"/>
      <c r="HG165" s="148"/>
      <c r="HH165" s="148"/>
      <c r="HI165" s="148"/>
      <c r="HJ165" s="148"/>
      <c r="HK165" s="148"/>
      <c r="HL165" s="148"/>
      <c r="HM165" s="148"/>
      <c r="HN165" s="148"/>
      <c r="HO165" s="148"/>
      <c r="HP165" s="148"/>
      <c r="HQ165" s="148"/>
      <c r="HR165" s="148"/>
      <c r="HS165" s="148"/>
      <c r="HT165" s="148"/>
      <c r="HU165" s="148"/>
      <c r="HV165" s="148"/>
      <c r="HW165" s="148"/>
      <c r="HX165" s="148"/>
      <c r="HY165" s="148"/>
      <c r="HZ165" s="148"/>
      <c r="IA165" s="148"/>
      <c r="IB165" s="148"/>
      <c r="IC165" s="148"/>
      <c r="ID165" s="148"/>
      <c r="IE165" s="148"/>
      <c r="IF165" s="148"/>
      <c r="IG165" s="148"/>
      <c r="IH165" s="148"/>
      <c r="II165" s="148"/>
      <c r="IJ165" s="148"/>
      <c r="IK165" s="148"/>
      <c r="IL165" s="148"/>
      <c r="IM165" s="148"/>
      <c r="IN165" s="148"/>
      <c r="IO165" s="148"/>
      <c r="IP165" s="148"/>
      <c r="IQ165" s="148"/>
      <c r="IR165" s="148"/>
      <c r="IS165" s="148"/>
      <c r="IT165" s="148"/>
      <c r="IU165" s="148"/>
      <c r="IV165" s="148"/>
      <c r="IW165" s="148"/>
      <c r="IX165" s="148"/>
      <c r="IY165" s="148"/>
      <c r="IZ165" s="148"/>
      <c r="JA165" s="148"/>
      <c r="JB165" s="148"/>
      <c r="JC165" s="148"/>
      <c r="JD165" s="148"/>
      <c r="JE165" s="148"/>
      <c r="JF165" s="148"/>
      <c r="JG165" s="148"/>
      <c r="JH165" s="148"/>
      <c r="JI165" s="148"/>
      <c r="JJ165" s="148"/>
      <c r="JK165" s="148"/>
      <c r="JL165" s="148"/>
      <c r="JM165" s="148"/>
      <c r="JN165" s="148"/>
      <c r="JO165" s="148"/>
      <c r="JP165" s="148"/>
      <c r="JQ165" s="148"/>
      <c r="JR165" s="148"/>
      <c r="JS165" s="148"/>
      <c r="JT165" s="148"/>
      <c r="JU165" s="148"/>
      <c r="JV165" s="148"/>
      <c r="JW165" s="148"/>
      <c r="JX165" s="148"/>
      <c r="JY165" s="148"/>
      <c r="JZ165" s="148"/>
      <c r="KA165" s="148"/>
      <c r="KB165" s="148"/>
      <c r="KC165" s="148"/>
      <c r="KD165" s="148"/>
      <c r="KE165" s="148"/>
      <c r="KF165" s="148"/>
    </row>
    <row r="166" spans="1:292" s="149" customFormat="1" x14ac:dyDescent="0.25">
      <c r="A166" s="152" t="s">
        <v>232</v>
      </c>
      <c r="C166" s="150"/>
      <c r="E166" s="150"/>
      <c r="F166" s="150"/>
      <c r="G166" s="150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1"/>
      <c r="DA166" s="151"/>
      <c r="DB166" s="151"/>
      <c r="DC166" s="151"/>
      <c r="DD166" s="151"/>
      <c r="DE166" s="151"/>
      <c r="DF166" s="151"/>
      <c r="DG166" s="151"/>
      <c r="DH166" s="151"/>
      <c r="DI166" s="151"/>
      <c r="DJ166" s="151"/>
      <c r="DK166" s="151"/>
      <c r="DL166" s="151"/>
      <c r="DM166" s="151"/>
      <c r="DN166" s="151"/>
      <c r="DO166" s="151"/>
      <c r="DP166" s="151"/>
      <c r="DQ166" s="151"/>
      <c r="DR166" s="151"/>
      <c r="DS166" s="151"/>
      <c r="DT166" s="151"/>
      <c r="DU166" s="151"/>
      <c r="DV166" s="151"/>
      <c r="DW166" s="151"/>
      <c r="DX166" s="151"/>
      <c r="DY166" s="151"/>
      <c r="DZ166" s="151"/>
      <c r="EA166" s="151"/>
      <c r="EB166" s="151"/>
      <c r="EC166" s="151"/>
      <c r="ED166" s="151"/>
      <c r="EE166" s="151"/>
      <c r="EF166" s="151"/>
      <c r="EG166" s="151"/>
      <c r="EH166" s="151"/>
      <c r="EI166" s="151"/>
      <c r="EJ166" s="151"/>
      <c r="EK166" s="151"/>
      <c r="EL166" s="151"/>
      <c r="EM166" s="151"/>
      <c r="EN166" s="151"/>
      <c r="EO166" s="151"/>
      <c r="EP166" s="151"/>
      <c r="EQ166" s="151"/>
      <c r="ER166" s="151"/>
      <c r="ES166" s="151"/>
      <c r="ET166" s="151"/>
      <c r="EU166" s="151"/>
      <c r="EV166" s="151"/>
      <c r="EW166" s="151"/>
      <c r="EX166" s="151"/>
      <c r="EY166" s="151"/>
      <c r="EZ166" s="151"/>
      <c r="FA166" s="151"/>
      <c r="FB166" s="151"/>
      <c r="FC166" s="151"/>
      <c r="FD166" s="151"/>
      <c r="FE166" s="151"/>
      <c r="FF166" s="151"/>
      <c r="FG166" s="151"/>
      <c r="FH166" s="151"/>
      <c r="FI166" s="151"/>
      <c r="FJ166" s="151"/>
      <c r="FK166" s="151"/>
      <c r="FL166" s="151"/>
      <c r="FM166" s="151"/>
      <c r="FN166" s="151"/>
      <c r="FO166" s="151"/>
      <c r="FP166" s="151"/>
      <c r="FQ166" s="151"/>
      <c r="FR166" s="151"/>
      <c r="FS166" s="151"/>
      <c r="FT166" s="151"/>
      <c r="FU166" s="151"/>
      <c r="FV166" s="151"/>
      <c r="FW166" s="151"/>
      <c r="FX166" s="151"/>
      <c r="FY166" s="151"/>
      <c r="FZ166" s="151"/>
      <c r="GA166" s="151"/>
      <c r="GB166" s="151"/>
      <c r="GC166" s="151"/>
      <c r="GD166" s="151"/>
      <c r="GE166" s="151"/>
      <c r="GF166" s="151"/>
      <c r="GG166" s="151"/>
      <c r="GH166" s="151"/>
      <c r="GI166" s="151"/>
      <c r="GJ166" s="151"/>
      <c r="GK166" s="151"/>
      <c r="GL166" s="151"/>
      <c r="GM166" s="151"/>
      <c r="GN166" s="151"/>
      <c r="GO166" s="151"/>
      <c r="GP166" s="151"/>
      <c r="GQ166" s="151"/>
      <c r="GR166" s="151"/>
      <c r="GS166" s="151"/>
      <c r="GT166" s="151"/>
      <c r="GU166" s="151"/>
      <c r="GV166" s="151"/>
      <c r="GW166" s="151"/>
      <c r="GX166" s="151"/>
      <c r="GY166" s="151"/>
      <c r="GZ166" s="151"/>
      <c r="HA166" s="151"/>
      <c r="HB166" s="151"/>
      <c r="HC166" s="151"/>
      <c r="HD166" s="151"/>
      <c r="HE166" s="151"/>
      <c r="HF166" s="151"/>
      <c r="HG166" s="151"/>
      <c r="HH166" s="151"/>
      <c r="HI166" s="151"/>
      <c r="HJ166" s="151"/>
      <c r="HK166" s="151"/>
      <c r="HL166" s="151"/>
      <c r="HM166" s="151"/>
      <c r="HN166" s="151"/>
      <c r="HO166" s="151"/>
      <c r="HP166" s="151"/>
      <c r="HQ166" s="151"/>
      <c r="HR166" s="151"/>
      <c r="HS166" s="151"/>
      <c r="HT166" s="151"/>
      <c r="HU166" s="151"/>
      <c r="HV166" s="151"/>
      <c r="HW166" s="151"/>
      <c r="HX166" s="151"/>
      <c r="HY166" s="151"/>
      <c r="HZ166" s="151"/>
      <c r="IA166" s="151"/>
      <c r="IB166" s="151"/>
      <c r="IC166" s="151"/>
      <c r="ID166" s="151"/>
      <c r="IE166" s="151"/>
      <c r="IF166" s="151"/>
      <c r="IG166" s="151"/>
      <c r="IH166" s="151"/>
      <c r="II166" s="151"/>
      <c r="IJ166" s="151"/>
      <c r="IK166" s="151"/>
      <c r="IL166" s="151"/>
      <c r="IM166" s="151"/>
      <c r="IN166" s="151"/>
      <c r="IO166" s="151"/>
      <c r="IP166" s="151"/>
      <c r="IQ166" s="151"/>
      <c r="IR166" s="151"/>
      <c r="IS166" s="151"/>
      <c r="IT166" s="151"/>
      <c r="IU166" s="151"/>
      <c r="IV166" s="151"/>
      <c r="IW166" s="151"/>
      <c r="IX166" s="151"/>
      <c r="IY166" s="151"/>
      <c r="IZ166" s="151"/>
      <c r="JA166" s="151"/>
      <c r="JB166" s="151"/>
      <c r="JC166" s="151"/>
      <c r="JD166" s="151"/>
      <c r="JE166" s="151"/>
      <c r="JF166" s="151"/>
      <c r="JG166" s="151"/>
      <c r="JH166" s="151"/>
      <c r="JI166" s="151"/>
      <c r="JJ166" s="151"/>
      <c r="JK166" s="151"/>
      <c r="JL166" s="151"/>
      <c r="JM166" s="151"/>
      <c r="JN166" s="151"/>
      <c r="JO166" s="151"/>
      <c r="JP166" s="151"/>
      <c r="JQ166" s="151"/>
      <c r="JR166" s="151"/>
      <c r="JS166" s="151"/>
      <c r="JT166" s="151"/>
      <c r="JU166" s="151"/>
      <c r="JV166" s="151"/>
      <c r="JW166" s="151"/>
      <c r="JX166" s="151"/>
      <c r="JY166" s="151"/>
      <c r="JZ166" s="151"/>
      <c r="KA166" s="151"/>
      <c r="KB166" s="151"/>
      <c r="KC166" s="151"/>
      <c r="KD166" s="151"/>
      <c r="KE166" s="151"/>
      <c r="KF166" s="151"/>
    </row>
    <row r="167" spans="1:292" s="149" customFormat="1" x14ac:dyDescent="0.25">
      <c r="B167" s="149" t="s">
        <v>37</v>
      </c>
      <c r="C167" s="150">
        <v>2</v>
      </c>
      <c r="D167" s="149">
        <v>1100</v>
      </c>
      <c r="E167" s="150">
        <f>C167*D167</f>
        <v>2200</v>
      </c>
      <c r="F167" s="150">
        <v>1700</v>
      </c>
      <c r="G167" s="150"/>
      <c r="H167" s="149" t="s">
        <v>276</v>
      </c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  <c r="CU167" s="151"/>
      <c r="CV167" s="151"/>
      <c r="CW167" s="151"/>
      <c r="CX167" s="151"/>
      <c r="CY167" s="151"/>
      <c r="CZ167" s="151"/>
      <c r="DA167" s="151"/>
      <c r="DB167" s="151"/>
      <c r="DC167" s="151"/>
      <c r="DD167" s="151"/>
      <c r="DE167" s="151"/>
      <c r="DF167" s="151"/>
      <c r="DG167" s="151"/>
      <c r="DH167" s="151"/>
      <c r="DI167" s="151"/>
      <c r="DJ167" s="151"/>
      <c r="DK167" s="151"/>
      <c r="DL167" s="151"/>
      <c r="DM167" s="151"/>
      <c r="DN167" s="151"/>
      <c r="DO167" s="151"/>
      <c r="DP167" s="151"/>
      <c r="DQ167" s="151"/>
      <c r="DR167" s="151"/>
      <c r="DS167" s="151"/>
      <c r="DT167" s="151"/>
      <c r="DU167" s="151"/>
      <c r="DV167" s="151"/>
      <c r="DW167" s="151"/>
      <c r="DX167" s="151"/>
      <c r="DY167" s="151"/>
      <c r="DZ167" s="151"/>
      <c r="EA167" s="151"/>
      <c r="EB167" s="151"/>
      <c r="EC167" s="151"/>
      <c r="ED167" s="151"/>
      <c r="EE167" s="151"/>
      <c r="EF167" s="151"/>
      <c r="EG167" s="151"/>
      <c r="EH167" s="151"/>
      <c r="EI167" s="151"/>
      <c r="EJ167" s="151"/>
      <c r="EK167" s="151"/>
      <c r="EL167" s="151"/>
      <c r="EM167" s="151"/>
      <c r="EN167" s="151"/>
      <c r="EO167" s="151"/>
      <c r="EP167" s="151"/>
      <c r="EQ167" s="151"/>
      <c r="ER167" s="151"/>
      <c r="ES167" s="151"/>
      <c r="ET167" s="151"/>
      <c r="EU167" s="151"/>
      <c r="EV167" s="151"/>
      <c r="EW167" s="151"/>
      <c r="EX167" s="151"/>
      <c r="EY167" s="151"/>
      <c r="EZ167" s="151"/>
      <c r="FA167" s="151"/>
      <c r="FB167" s="151"/>
      <c r="FC167" s="151"/>
      <c r="FD167" s="151"/>
      <c r="FE167" s="151"/>
      <c r="FF167" s="151"/>
      <c r="FG167" s="151"/>
      <c r="FH167" s="151"/>
      <c r="FI167" s="151"/>
      <c r="FJ167" s="151"/>
      <c r="FK167" s="151"/>
      <c r="FL167" s="151"/>
      <c r="FM167" s="151"/>
      <c r="FN167" s="151"/>
      <c r="FO167" s="151"/>
      <c r="FP167" s="151"/>
      <c r="FQ167" s="151"/>
      <c r="FR167" s="151"/>
      <c r="FS167" s="151"/>
      <c r="FT167" s="151"/>
      <c r="FU167" s="151"/>
      <c r="FV167" s="151"/>
      <c r="FW167" s="151"/>
      <c r="FX167" s="151"/>
      <c r="FY167" s="151"/>
      <c r="FZ167" s="151"/>
      <c r="GA167" s="151"/>
      <c r="GB167" s="151"/>
      <c r="GC167" s="151"/>
      <c r="GD167" s="151"/>
      <c r="GE167" s="151"/>
      <c r="GF167" s="151"/>
      <c r="GG167" s="151"/>
      <c r="GH167" s="151"/>
      <c r="GI167" s="151"/>
      <c r="GJ167" s="151"/>
      <c r="GK167" s="151"/>
      <c r="GL167" s="151"/>
      <c r="GM167" s="151"/>
      <c r="GN167" s="151"/>
      <c r="GO167" s="151"/>
      <c r="GP167" s="151"/>
      <c r="GQ167" s="151"/>
      <c r="GR167" s="151"/>
      <c r="GS167" s="151"/>
      <c r="GT167" s="151"/>
      <c r="GU167" s="151"/>
      <c r="GV167" s="151"/>
      <c r="GW167" s="151"/>
      <c r="GX167" s="151"/>
      <c r="GY167" s="151"/>
      <c r="GZ167" s="151"/>
      <c r="HA167" s="151"/>
      <c r="HB167" s="151"/>
      <c r="HC167" s="151"/>
      <c r="HD167" s="151"/>
      <c r="HE167" s="151"/>
      <c r="HF167" s="151"/>
      <c r="HG167" s="151"/>
      <c r="HH167" s="151"/>
      <c r="HI167" s="151"/>
      <c r="HJ167" s="151"/>
      <c r="HK167" s="151"/>
      <c r="HL167" s="151"/>
      <c r="HM167" s="151"/>
      <c r="HN167" s="151"/>
      <c r="HO167" s="151"/>
      <c r="HP167" s="151"/>
      <c r="HQ167" s="151"/>
      <c r="HR167" s="151"/>
      <c r="HS167" s="151"/>
      <c r="HT167" s="151"/>
      <c r="HU167" s="151"/>
      <c r="HV167" s="151"/>
      <c r="HW167" s="151"/>
      <c r="HX167" s="151"/>
      <c r="HY167" s="151"/>
      <c r="HZ167" s="151"/>
      <c r="IA167" s="151"/>
      <c r="IB167" s="151"/>
      <c r="IC167" s="151"/>
      <c r="ID167" s="151"/>
      <c r="IE167" s="151"/>
      <c r="IF167" s="151"/>
      <c r="IG167" s="151"/>
      <c r="IH167" s="151"/>
      <c r="II167" s="151"/>
      <c r="IJ167" s="151"/>
      <c r="IK167" s="151"/>
      <c r="IL167" s="151"/>
      <c r="IM167" s="151"/>
      <c r="IN167" s="151"/>
      <c r="IO167" s="151"/>
      <c r="IP167" s="151"/>
      <c r="IQ167" s="151"/>
      <c r="IR167" s="151"/>
      <c r="IS167" s="151"/>
      <c r="IT167" s="151"/>
      <c r="IU167" s="151"/>
      <c r="IV167" s="151"/>
      <c r="IW167" s="151"/>
      <c r="IX167" s="151"/>
      <c r="IY167" s="151"/>
      <c r="IZ167" s="151"/>
      <c r="JA167" s="151"/>
      <c r="JB167" s="151"/>
      <c r="JC167" s="151"/>
      <c r="JD167" s="151"/>
      <c r="JE167" s="151"/>
      <c r="JF167" s="151"/>
      <c r="JG167" s="151"/>
      <c r="JH167" s="151"/>
      <c r="JI167" s="151"/>
      <c r="JJ167" s="151"/>
      <c r="JK167" s="151"/>
      <c r="JL167" s="151"/>
      <c r="JM167" s="151"/>
      <c r="JN167" s="151"/>
      <c r="JO167" s="151"/>
      <c r="JP167" s="151"/>
      <c r="JQ167" s="151"/>
      <c r="JR167" s="151"/>
      <c r="JS167" s="151"/>
      <c r="JT167" s="151"/>
      <c r="JU167" s="151"/>
      <c r="JV167" s="151"/>
      <c r="JW167" s="151"/>
      <c r="JX167" s="151"/>
      <c r="JY167" s="151"/>
      <c r="JZ167" s="151"/>
      <c r="KA167" s="151"/>
      <c r="KB167" s="151"/>
      <c r="KC167" s="151"/>
      <c r="KD167" s="151"/>
      <c r="KE167" s="151"/>
      <c r="KF167" s="151"/>
    </row>
    <row r="168" spans="1:292" s="149" customFormat="1" x14ac:dyDescent="0.25">
      <c r="B168" s="149" t="s">
        <v>250</v>
      </c>
      <c r="C168" s="150">
        <v>40</v>
      </c>
      <c r="D168" s="149">
        <v>1</v>
      </c>
      <c r="E168" s="150">
        <f>C168*D168</f>
        <v>40</v>
      </c>
      <c r="F168" s="150">
        <v>40</v>
      </c>
      <c r="G168" s="150"/>
      <c r="H168" s="149" t="s">
        <v>276</v>
      </c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1"/>
      <c r="DB168" s="151"/>
      <c r="DC168" s="151"/>
      <c r="DD168" s="151"/>
      <c r="DE168" s="151"/>
      <c r="DF168" s="151"/>
      <c r="DG168" s="151"/>
      <c r="DH168" s="151"/>
      <c r="DI168" s="151"/>
      <c r="DJ168" s="151"/>
      <c r="DK168" s="151"/>
      <c r="DL168" s="151"/>
      <c r="DM168" s="151"/>
      <c r="DN168" s="151"/>
      <c r="DO168" s="151"/>
      <c r="DP168" s="151"/>
      <c r="DQ168" s="151"/>
      <c r="DR168" s="151"/>
      <c r="DS168" s="151"/>
      <c r="DT168" s="151"/>
      <c r="DU168" s="151"/>
      <c r="DV168" s="151"/>
      <c r="DW168" s="151"/>
      <c r="DX168" s="151"/>
      <c r="DY168" s="151"/>
      <c r="DZ168" s="151"/>
      <c r="EA168" s="151"/>
      <c r="EB168" s="151"/>
      <c r="EC168" s="151"/>
      <c r="ED168" s="151"/>
      <c r="EE168" s="151"/>
      <c r="EF168" s="151"/>
      <c r="EG168" s="151"/>
      <c r="EH168" s="151"/>
      <c r="EI168" s="151"/>
      <c r="EJ168" s="151"/>
      <c r="EK168" s="151"/>
      <c r="EL168" s="151"/>
      <c r="EM168" s="151"/>
      <c r="EN168" s="151"/>
      <c r="EO168" s="151"/>
      <c r="EP168" s="151"/>
      <c r="EQ168" s="151"/>
      <c r="ER168" s="151"/>
      <c r="ES168" s="151"/>
      <c r="ET168" s="151"/>
      <c r="EU168" s="151"/>
      <c r="EV168" s="151"/>
      <c r="EW168" s="151"/>
      <c r="EX168" s="151"/>
      <c r="EY168" s="151"/>
      <c r="EZ168" s="151"/>
      <c r="FA168" s="151"/>
      <c r="FB168" s="151"/>
      <c r="FC168" s="151"/>
      <c r="FD168" s="151"/>
      <c r="FE168" s="151"/>
      <c r="FF168" s="151"/>
      <c r="FG168" s="151"/>
      <c r="FH168" s="151"/>
      <c r="FI168" s="151"/>
      <c r="FJ168" s="151"/>
      <c r="FK168" s="151"/>
      <c r="FL168" s="151"/>
      <c r="FM168" s="151"/>
      <c r="FN168" s="151"/>
      <c r="FO168" s="151"/>
      <c r="FP168" s="151"/>
      <c r="FQ168" s="151"/>
      <c r="FR168" s="151"/>
      <c r="FS168" s="151"/>
      <c r="FT168" s="151"/>
      <c r="FU168" s="151"/>
      <c r="FV168" s="151"/>
      <c r="FW168" s="151"/>
      <c r="FX168" s="151"/>
      <c r="FY168" s="151"/>
      <c r="FZ168" s="151"/>
      <c r="GA168" s="151"/>
      <c r="GB168" s="151"/>
      <c r="GC168" s="151"/>
      <c r="GD168" s="151"/>
      <c r="GE168" s="151"/>
      <c r="GF168" s="151"/>
      <c r="GG168" s="151"/>
      <c r="GH168" s="151"/>
      <c r="GI168" s="151"/>
      <c r="GJ168" s="151"/>
      <c r="GK168" s="151"/>
      <c r="GL168" s="151"/>
      <c r="GM168" s="151"/>
      <c r="GN168" s="151"/>
      <c r="GO168" s="151"/>
      <c r="GP168" s="151"/>
      <c r="GQ168" s="151"/>
      <c r="GR168" s="151"/>
      <c r="GS168" s="151"/>
      <c r="GT168" s="151"/>
      <c r="GU168" s="151"/>
      <c r="GV168" s="151"/>
      <c r="GW168" s="151"/>
      <c r="GX168" s="151"/>
      <c r="GY168" s="151"/>
      <c r="GZ168" s="151"/>
      <c r="HA168" s="151"/>
      <c r="HB168" s="151"/>
      <c r="HC168" s="151"/>
      <c r="HD168" s="151"/>
      <c r="HE168" s="151"/>
      <c r="HF168" s="151"/>
      <c r="HG168" s="151"/>
      <c r="HH168" s="151"/>
      <c r="HI168" s="151"/>
      <c r="HJ168" s="151"/>
      <c r="HK168" s="151"/>
      <c r="HL168" s="151"/>
      <c r="HM168" s="151"/>
      <c r="HN168" s="151"/>
      <c r="HO168" s="151"/>
      <c r="HP168" s="151"/>
      <c r="HQ168" s="151"/>
      <c r="HR168" s="151"/>
      <c r="HS168" s="151"/>
      <c r="HT168" s="151"/>
      <c r="HU168" s="151"/>
      <c r="HV168" s="151"/>
      <c r="HW168" s="151"/>
      <c r="HX168" s="151"/>
      <c r="HY168" s="151"/>
      <c r="HZ168" s="151"/>
      <c r="IA168" s="151"/>
      <c r="IB168" s="151"/>
      <c r="IC168" s="151"/>
      <c r="ID168" s="151"/>
      <c r="IE168" s="151"/>
      <c r="IF168" s="151"/>
      <c r="IG168" s="151"/>
      <c r="IH168" s="151"/>
      <c r="II168" s="151"/>
      <c r="IJ168" s="151"/>
      <c r="IK168" s="151"/>
      <c r="IL168" s="151"/>
      <c r="IM168" s="151"/>
      <c r="IN168" s="151"/>
      <c r="IO168" s="151"/>
      <c r="IP168" s="151"/>
      <c r="IQ168" s="151"/>
      <c r="IR168" s="151"/>
      <c r="IS168" s="151"/>
      <c r="IT168" s="151"/>
      <c r="IU168" s="151"/>
      <c r="IV168" s="151"/>
      <c r="IW168" s="151"/>
      <c r="IX168" s="151"/>
      <c r="IY168" s="151"/>
      <c r="IZ168" s="151"/>
      <c r="JA168" s="151"/>
      <c r="JB168" s="151"/>
      <c r="JC168" s="151"/>
      <c r="JD168" s="151"/>
      <c r="JE168" s="151"/>
      <c r="JF168" s="151"/>
      <c r="JG168" s="151"/>
      <c r="JH168" s="151"/>
      <c r="JI168" s="151"/>
      <c r="JJ168" s="151"/>
      <c r="JK168" s="151"/>
      <c r="JL168" s="151"/>
      <c r="JM168" s="151"/>
      <c r="JN168" s="151"/>
      <c r="JO168" s="151"/>
      <c r="JP168" s="151"/>
      <c r="JQ168" s="151"/>
      <c r="JR168" s="151"/>
      <c r="JS168" s="151"/>
      <c r="JT168" s="151"/>
      <c r="JU168" s="151"/>
      <c r="JV168" s="151"/>
      <c r="JW168" s="151"/>
      <c r="JX168" s="151"/>
      <c r="JY168" s="151"/>
      <c r="JZ168" s="151"/>
      <c r="KA168" s="151"/>
      <c r="KB168" s="151"/>
      <c r="KC168" s="151"/>
      <c r="KD168" s="151"/>
      <c r="KE168" s="151"/>
      <c r="KF168" s="151"/>
    </row>
    <row r="169" spans="1:292" s="40" customFormat="1" x14ac:dyDescent="0.25">
      <c r="C169" s="41"/>
      <c r="E169" s="41"/>
      <c r="F169" s="41"/>
      <c r="G169" s="41"/>
      <c r="K169" s="85"/>
      <c r="L169" s="50"/>
      <c r="M169" s="50"/>
      <c r="N169" s="50"/>
      <c r="O169" s="50"/>
      <c r="P169" s="50"/>
      <c r="Q169" s="50"/>
      <c r="R169" s="50"/>
      <c r="S169" s="50"/>
      <c r="T169" s="50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/>
      <c r="IQ169" s="86"/>
      <c r="IR169" s="86"/>
      <c r="IS169" s="86"/>
      <c r="IT169" s="86"/>
      <c r="IU169" s="86"/>
      <c r="IV169" s="86"/>
      <c r="IW169" s="86"/>
      <c r="IX169" s="86"/>
      <c r="IY169" s="86"/>
      <c r="IZ169" s="86"/>
      <c r="JA169" s="86"/>
      <c r="JB169" s="86"/>
      <c r="JC169" s="86"/>
      <c r="JD169" s="86"/>
      <c r="JE169" s="86"/>
      <c r="JF169" s="86"/>
      <c r="JG169" s="86"/>
      <c r="JH169" s="86"/>
      <c r="JI169" s="86"/>
      <c r="JJ169" s="86"/>
      <c r="JK169" s="86"/>
      <c r="JL169" s="86"/>
      <c r="JM169" s="86"/>
      <c r="JN169" s="86"/>
      <c r="JO169" s="86"/>
      <c r="JP169" s="86"/>
      <c r="JQ169" s="86"/>
      <c r="JR169" s="86"/>
      <c r="JS169" s="86"/>
      <c r="JT169" s="86"/>
      <c r="JU169" s="86"/>
      <c r="JV169" s="86"/>
      <c r="JW169" s="86"/>
      <c r="JX169" s="86"/>
      <c r="JY169" s="86"/>
      <c r="JZ169" s="86"/>
      <c r="KA169" s="86"/>
      <c r="KB169" s="86"/>
      <c r="KC169" s="86"/>
      <c r="KD169" s="86"/>
      <c r="KE169" s="86"/>
      <c r="KF169" s="86"/>
    </row>
    <row r="170" spans="1:292" s="40" customFormat="1" x14ac:dyDescent="0.25">
      <c r="B170" s="42" t="s">
        <v>8</v>
      </c>
      <c r="C170" s="43"/>
      <c r="D170" s="42"/>
      <c r="E170" s="43">
        <f>SUM(E167:E168)</f>
        <v>2240</v>
      </c>
      <c r="F170" s="43">
        <f>SUM(F167:F168)</f>
        <v>1740</v>
      </c>
      <c r="G170" s="44"/>
      <c r="H170" s="45"/>
      <c r="K170" s="85"/>
      <c r="L170" s="50"/>
      <c r="M170" s="50"/>
      <c r="N170" s="50"/>
      <c r="O170" s="50"/>
      <c r="P170" s="50"/>
      <c r="Q170" s="50"/>
      <c r="R170" s="50"/>
      <c r="S170" s="50"/>
      <c r="T170" s="50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  <c r="IL170" s="86"/>
      <c r="IM170" s="86"/>
      <c r="IN170" s="86"/>
      <c r="IO170" s="86"/>
      <c r="IP170" s="86"/>
      <c r="IQ170" s="86"/>
      <c r="IR170" s="86"/>
      <c r="IS170" s="86"/>
      <c r="IT170" s="86"/>
      <c r="IU170" s="86"/>
      <c r="IV170" s="86"/>
      <c r="IW170" s="86"/>
      <c r="IX170" s="86"/>
      <c r="IY170" s="86"/>
      <c r="IZ170" s="86"/>
      <c r="JA170" s="86"/>
      <c r="JB170" s="86"/>
      <c r="JC170" s="86"/>
      <c r="JD170" s="86"/>
      <c r="JE170" s="86"/>
      <c r="JF170" s="86"/>
      <c r="JG170" s="86"/>
      <c r="JH170" s="86"/>
      <c r="JI170" s="86"/>
      <c r="JJ170" s="86"/>
      <c r="JK170" s="86"/>
      <c r="JL170" s="86"/>
      <c r="JM170" s="86"/>
      <c r="JN170" s="86"/>
      <c r="JO170" s="86"/>
      <c r="JP170" s="86"/>
      <c r="JQ170" s="86"/>
      <c r="JR170" s="86"/>
      <c r="JS170" s="86"/>
      <c r="JT170" s="86"/>
      <c r="JU170" s="86"/>
      <c r="JV170" s="86"/>
      <c r="JW170" s="86"/>
      <c r="JX170" s="86"/>
      <c r="JY170" s="86"/>
      <c r="JZ170" s="86"/>
      <c r="KA170" s="86"/>
      <c r="KB170" s="86"/>
      <c r="KC170" s="86"/>
      <c r="KD170" s="86"/>
      <c r="KE170" s="86"/>
      <c r="KF170" s="86"/>
    </row>
    <row r="171" spans="1:292" s="40" customFormat="1" x14ac:dyDescent="0.25">
      <c r="B171" s="47"/>
      <c r="C171" s="48"/>
      <c r="D171" s="47"/>
      <c r="E171" s="48"/>
      <c r="F171" s="48"/>
      <c r="G171" s="49"/>
      <c r="H171" s="50"/>
      <c r="K171" s="85"/>
      <c r="L171" s="50"/>
      <c r="M171" s="50"/>
      <c r="N171" s="50"/>
      <c r="O171" s="50"/>
      <c r="P171" s="50"/>
      <c r="Q171" s="50"/>
      <c r="R171" s="50"/>
      <c r="S171" s="50"/>
      <c r="T171" s="50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/>
      <c r="II171" s="86"/>
      <c r="IJ171" s="86"/>
      <c r="IK171" s="86"/>
      <c r="IL171" s="86"/>
      <c r="IM171" s="86"/>
      <c r="IN171" s="86"/>
      <c r="IO171" s="86"/>
      <c r="IP171" s="86"/>
      <c r="IQ171" s="86"/>
      <c r="IR171" s="86"/>
      <c r="IS171" s="86"/>
      <c r="IT171" s="86"/>
      <c r="IU171" s="86"/>
      <c r="IV171" s="86"/>
      <c r="IW171" s="86"/>
      <c r="IX171" s="86"/>
      <c r="IY171" s="86"/>
      <c r="IZ171" s="86"/>
      <c r="JA171" s="86"/>
      <c r="JB171" s="86"/>
      <c r="JC171" s="86"/>
      <c r="JD171" s="86"/>
      <c r="JE171" s="86"/>
      <c r="JF171" s="86"/>
      <c r="JG171" s="86"/>
      <c r="JH171" s="86"/>
      <c r="JI171" s="86"/>
      <c r="JJ171" s="86"/>
      <c r="JK171" s="86"/>
      <c r="JL171" s="86"/>
      <c r="JM171" s="86"/>
      <c r="JN171" s="86"/>
      <c r="JO171" s="86"/>
      <c r="JP171" s="86"/>
      <c r="JQ171" s="86"/>
      <c r="JR171" s="86"/>
      <c r="JS171" s="86"/>
      <c r="JT171" s="86"/>
      <c r="JU171" s="86"/>
      <c r="JV171" s="86"/>
      <c r="JW171" s="86"/>
      <c r="JX171" s="86"/>
      <c r="JY171" s="86"/>
      <c r="JZ171" s="86"/>
      <c r="KA171" s="86"/>
      <c r="KB171" s="86"/>
      <c r="KC171" s="86"/>
      <c r="KD171" s="86"/>
      <c r="KE171" s="86"/>
      <c r="KF171" s="86"/>
    </row>
    <row r="172" spans="1:292" s="40" customFormat="1" x14ac:dyDescent="0.25">
      <c r="A172" s="39" t="s">
        <v>207</v>
      </c>
      <c r="C172" s="41"/>
      <c r="E172" s="41"/>
      <c r="F172" s="41"/>
      <c r="G172" s="41"/>
      <c r="K172" s="85"/>
      <c r="L172" s="50"/>
      <c r="M172" s="50"/>
      <c r="N172" s="50"/>
      <c r="O172" s="50"/>
      <c r="P172" s="50"/>
      <c r="Q172" s="50"/>
      <c r="R172" s="50"/>
      <c r="S172" s="50"/>
      <c r="T172" s="50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/>
      <c r="II172" s="86"/>
      <c r="IJ172" s="86"/>
      <c r="IK172" s="86"/>
      <c r="IL172" s="86"/>
      <c r="IM172" s="86"/>
      <c r="IN172" s="86"/>
      <c r="IO172" s="86"/>
      <c r="IP172" s="86"/>
      <c r="IQ172" s="86"/>
      <c r="IR172" s="86"/>
      <c r="IS172" s="86"/>
      <c r="IT172" s="86"/>
      <c r="IU172" s="86"/>
      <c r="IV172" s="86"/>
      <c r="IW172" s="86"/>
      <c r="IX172" s="86"/>
      <c r="IY172" s="86"/>
      <c r="IZ172" s="86"/>
      <c r="JA172" s="86"/>
      <c r="JB172" s="86"/>
      <c r="JC172" s="86"/>
      <c r="JD172" s="86"/>
      <c r="JE172" s="86"/>
      <c r="JF172" s="86"/>
      <c r="JG172" s="86"/>
      <c r="JH172" s="86"/>
      <c r="JI172" s="86"/>
      <c r="JJ172" s="86"/>
      <c r="JK172" s="86"/>
      <c r="JL172" s="86"/>
      <c r="JM172" s="86"/>
      <c r="JN172" s="86"/>
      <c r="JO172" s="86"/>
      <c r="JP172" s="86"/>
      <c r="JQ172" s="86"/>
      <c r="JR172" s="86"/>
      <c r="JS172" s="86"/>
      <c r="JT172" s="86"/>
      <c r="JU172" s="86"/>
      <c r="JV172" s="86"/>
      <c r="JW172" s="86"/>
      <c r="JX172" s="86"/>
      <c r="JY172" s="86"/>
      <c r="JZ172" s="86"/>
      <c r="KA172" s="86"/>
      <c r="KB172" s="86"/>
      <c r="KC172" s="86"/>
      <c r="KD172" s="86"/>
      <c r="KE172" s="86"/>
      <c r="KF172" s="86"/>
    </row>
    <row r="173" spans="1:292" s="40" customFormat="1" x14ac:dyDescent="0.25">
      <c r="B173" s="40" t="s">
        <v>164</v>
      </c>
      <c r="C173" s="41">
        <v>16000</v>
      </c>
      <c r="D173" s="40">
        <v>1</v>
      </c>
      <c r="E173" s="41">
        <f>C173*D173</f>
        <v>16000</v>
      </c>
      <c r="F173" s="41">
        <v>9764.1299999999992</v>
      </c>
      <c r="G173" s="41"/>
      <c r="H173" s="40" t="s">
        <v>276</v>
      </c>
      <c r="L173" s="50"/>
      <c r="M173" s="50"/>
      <c r="N173" s="50"/>
      <c r="O173" s="50"/>
      <c r="P173" s="50"/>
      <c r="Q173" s="50"/>
      <c r="R173" s="50"/>
      <c r="S173" s="50"/>
      <c r="T173" s="50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  <c r="IL173" s="86"/>
      <c r="IM173" s="86"/>
      <c r="IN173" s="86"/>
      <c r="IO173" s="86"/>
      <c r="IP173" s="86"/>
      <c r="IQ173" s="86"/>
      <c r="IR173" s="86"/>
      <c r="IS173" s="86"/>
      <c r="IT173" s="86"/>
      <c r="IU173" s="86"/>
      <c r="IV173" s="86"/>
      <c r="IW173" s="86"/>
      <c r="IX173" s="86"/>
      <c r="IY173" s="86"/>
      <c r="IZ173" s="86"/>
      <c r="JA173" s="86"/>
      <c r="JB173" s="86"/>
      <c r="JC173" s="86"/>
      <c r="JD173" s="86"/>
      <c r="JE173" s="86"/>
      <c r="JF173" s="86"/>
      <c r="JG173" s="86"/>
      <c r="JH173" s="86"/>
      <c r="JI173" s="86"/>
      <c r="JJ173" s="86"/>
      <c r="JK173" s="86"/>
      <c r="JL173" s="86"/>
      <c r="JM173" s="86"/>
      <c r="JN173" s="86"/>
      <c r="JO173" s="86"/>
      <c r="JP173" s="86"/>
      <c r="JQ173" s="86"/>
      <c r="JR173" s="86"/>
      <c r="JS173" s="86"/>
      <c r="JT173" s="86"/>
      <c r="JU173" s="86"/>
      <c r="JV173" s="86"/>
      <c r="JW173" s="86"/>
      <c r="JX173" s="86"/>
      <c r="JY173" s="86"/>
      <c r="JZ173" s="86"/>
      <c r="KA173" s="86"/>
      <c r="KB173" s="86"/>
      <c r="KC173" s="86"/>
      <c r="KD173" s="86"/>
      <c r="KE173" s="86"/>
      <c r="KF173" s="86"/>
    </row>
    <row r="174" spans="1:292" s="40" customFormat="1" x14ac:dyDescent="0.25">
      <c r="B174" s="40" t="s">
        <v>275</v>
      </c>
      <c r="C174" s="41">
        <v>850</v>
      </c>
      <c r="D174" s="40">
        <v>1</v>
      </c>
      <c r="E174" s="41">
        <f>C174*D174</f>
        <v>850</v>
      </c>
      <c r="F174" s="41">
        <v>850</v>
      </c>
      <c r="G174" s="41"/>
      <c r="H174" s="40" t="s">
        <v>276</v>
      </c>
      <c r="K174" s="85"/>
      <c r="L174" s="50"/>
      <c r="M174" s="50"/>
      <c r="N174" s="50"/>
      <c r="O174" s="50"/>
      <c r="P174" s="50"/>
      <c r="Q174" s="50"/>
      <c r="R174" s="50"/>
      <c r="S174" s="50"/>
      <c r="T174" s="50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/>
      <c r="II174" s="86"/>
      <c r="IJ174" s="86"/>
      <c r="IK174" s="86"/>
      <c r="IL174" s="86"/>
      <c r="IM174" s="86"/>
      <c r="IN174" s="86"/>
      <c r="IO174" s="86"/>
      <c r="IP174" s="86"/>
      <c r="IQ174" s="86"/>
      <c r="IR174" s="86"/>
      <c r="IS174" s="86"/>
      <c r="IT174" s="86"/>
      <c r="IU174" s="86"/>
      <c r="IV174" s="86"/>
      <c r="IW174" s="86"/>
      <c r="IX174" s="86"/>
      <c r="IY174" s="86"/>
      <c r="IZ174" s="86"/>
      <c r="JA174" s="86"/>
      <c r="JB174" s="86"/>
      <c r="JC174" s="86"/>
      <c r="JD174" s="86"/>
      <c r="JE174" s="86"/>
      <c r="JF174" s="86"/>
      <c r="JG174" s="86"/>
      <c r="JH174" s="86"/>
      <c r="JI174" s="86"/>
      <c r="JJ174" s="86"/>
      <c r="JK174" s="86"/>
      <c r="JL174" s="86"/>
      <c r="JM174" s="86"/>
      <c r="JN174" s="86"/>
      <c r="JO174" s="86"/>
      <c r="JP174" s="86"/>
      <c r="JQ174" s="86"/>
      <c r="JR174" s="86"/>
      <c r="JS174" s="86"/>
      <c r="JT174" s="86"/>
      <c r="JU174" s="86"/>
      <c r="JV174" s="86"/>
      <c r="JW174" s="86"/>
      <c r="JX174" s="86"/>
      <c r="JY174" s="86"/>
      <c r="JZ174" s="86"/>
      <c r="KA174" s="86"/>
      <c r="KB174" s="86"/>
      <c r="KC174" s="86"/>
      <c r="KD174" s="86"/>
      <c r="KE174" s="86"/>
      <c r="KF174" s="86"/>
    </row>
    <row r="175" spans="1:292" s="40" customFormat="1" x14ac:dyDescent="0.25">
      <c r="B175" s="40" t="s">
        <v>198</v>
      </c>
      <c r="C175" s="41">
        <v>500</v>
      </c>
      <c r="D175" s="40">
        <v>1</v>
      </c>
      <c r="E175" s="41">
        <f>C175*D175</f>
        <v>500</v>
      </c>
      <c r="F175" s="41"/>
      <c r="G175" s="41"/>
      <c r="H175" s="40" t="s">
        <v>276</v>
      </c>
      <c r="K175" s="85"/>
      <c r="L175" s="50"/>
      <c r="M175" s="50"/>
      <c r="N175" s="50"/>
      <c r="O175" s="50"/>
      <c r="P175" s="50"/>
      <c r="Q175" s="50"/>
      <c r="R175" s="50"/>
      <c r="S175" s="50"/>
      <c r="T175" s="50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  <c r="IW175" s="86"/>
      <c r="IX175" s="86"/>
      <c r="IY175" s="86"/>
      <c r="IZ175" s="86"/>
      <c r="JA175" s="86"/>
      <c r="JB175" s="86"/>
      <c r="JC175" s="86"/>
      <c r="JD175" s="86"/>
      <c r="JE175" s="86"/>
      <c r="JF175" s="86"/>
      <c r="JG175" s="86"/>
      <c r="JH175" s="86"/>
      <c r="JI175" s="86"/>
      <c r="JJ175" s="86"/>
      <c r="JK175" s="86"/>
      <c r="JL175" s="86"/>
      <c r="JM175" s="86"/>
      <c r="JN175" s="86"/>
      <c r="JO175" s="86"/>
      <c r="JP175" s="86"/>
      <c r="JQ175" s="86"/>
      <c r="JR175" s="86"/>
      <c r="JS175" s="86"/>
      <c r="JT175" s="86"/>
      <c r="JU175" s="86"/>
      <c r="JV175" s="86"/>
      <c r="JW175" s="86"/>
      <c r="JX175" s="86"/>
      <c r="JY175" s="86"/>
      <c r="JZ175" s="86"/>
      <c r="KA175" s="86"/>
      <c r="KB175" s="86"/>
      <c r="KC175" s="86"/>
      <c r="KD175" s="86"/>
      <c r="KE175" s="86"/>
      <c r="KF175" s="86"/>
    </row>
    <row r="176" spans="1:292" s="40" customFormat="1" x14ac:dyDescent="0.25">
      <c r="B176" s="40" t="s">
        <v>274</v>
      </c>
      <c r="C176" s="41"/>
      <c r="E176" s="41"/>
      <c r="F176" s="41">
        <v>4971.47</v>
      </c>
      <c r="G176" s="41"/>
      <c r="H176" s="40" t="s">
        <v>276</v>
      </c>
      <c r="K176" s="85"/>
      <c r="L176" s="50"/>
      <c r="M176" s="50"/>
      <c r="N176" s="50"/>
      <c r="O176" s="50"/>
      <c r="P176" s="50"/>
      <c r="Q176" s="50"/>
      <c r="R176" s="50"/>
      <c r="S176" s="50"/>
      <c r="T176" s="50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86"/>
      <c r="IY176" s="86"/>
      <c r="IZ176" s="86"/>
      <c r="JA176" s="86"/>
      <c r="JB176" s="86"/>
      <c r="JC176" s="86"/>
      <c r="JD176" s="86"/>
      <c r="JE176" s="86"/>
      <c r="JF176" s="86"/>
      <c r="JG176" s="86"/>
      <c r="JH176" s="86"/>
      <c r="JI176" s="86"/>
      <c r="JJ176" s="86"/>
      <c r="JK176" s="86"/>
      <c r="JL176" s="86"/>
      <c r="JM176" s="86"/>
      <c r="JN176" s="86"/>
      <c r="JO176" s="86"/>
      <c r="JP176" s="86"/>
      <c r="JQ176" s="86"/>
      <c r="JR176" s="86"/>
      <c r="JS176" s="86"/>
      <c r="JT176" s="86"/>
      <c r="JU176" s="86"/>
      <c r="JV176" s="86"/>
      <c r="JW176" s="86"/>
      <c r="JX176" s="86"/>
      <c r="JY176" s="86"/>
      <c r="JZ176" s="86"/>
      <c r="KA176" s="86"/>
      <c r="KB176" s="86"/>
      <c r="KC176" s="86"/>
      <c r="KD176" s="86"/>
      <c r="KE176" s="86"/>
      <c r="KF176" s="86"/>
    </row>
    <row r="177" spans="1:292" s="40" customFormat="1" x14ac:dyDescent="0.25">
      <c r="B177" s="42" t="s">
        <v>8</v>
      </c>
      <c r="C177" s="43"/>
      <c r="D177" s="42"/>
      <c r="E177" s="43">
        <f>SUM(E173:E175)</f>
        <v>17350</v>
      </c>
      <c r="F177" s="43">
        <f>SUM(F173:F176)</f>
        <v>15585.599999999999</v>
      </c>
      <c r="G177" s="44"/>
      <c r="H177" s="45"/>
      <c r="K177" s="85"/>
      <c r="L177" s="50"/>
      <c r="M177" s="50"/>
      <c r="N177" s="50"/>
      <c r="O177" s="50"/>
      <c r="P177" s="50"/>
      <c r="Q177" s="50"/>
      <c r="R177" s="50"/>
      <c r="S177" s="50"/>
      <c r="T177" s="50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  <c r="IW177" s="86"/>
      <c r="IX177" s="86"/>
      <c r="IY177" s="86"/>
      <c r="IZ177" s="86"/>
      <c r="JA177" s="86"/>
      <c r="JB177" s="86"/>
      <c r="JC177" s="86"/>
      <c r="JD177" s="86"/>
      <c r="JE177" s="86"/>
      <c r="JF177" s="86"/>
      <c r="JG177" s="86"/>
      <c r="JH177" s="86"/>
      <c r="JI177" s="86"/>
      <c r="JJ177" s="86"/>
      <c r="JK177" s="86"/>
      <c r="JL177" s="86"/>
      <c r="JM177" s="86"/>
      <c r="JN177" s="86"/>
      <c r="JO177" s="86"/>
      <c r="JP177" s="86"/>
      <c r="JQ177" s="86"/>
      <c r="JR177" s="86"/>
      <c r="JS177" s="86"/>
      <c r="JT177" s="86"/>
      <c r="JU177" s="86"/>
      <c r="JV177" s="86"/>
      <c r="JW177" s="86"/>
      <c r="JX177" s="86"/>
      <c r="JY177" s="86"/>
      <c r="JZ177" s="86"/>
      <c r="KA177" s="86"/>
      <c r="KB177" s="86"/>
      <c r="KC177" s="86"/>
      <c r="KD177" s="86"/>
      <c r="KE177" s="86"/>
      <c r="KF177" s="86"/>
    </row>
    <row r="178" spans="1:292" s="40" customFormat="1" x14ac:dyDescent="0.25">
      <c r="B178" s="47"/>
      <c r="C178" s="48"/>
      <c r="D178" s="47"/>
      <c r="E178" s="48"/>
      <c r="F178" s="48"/>
      <c r="G178" s="49"/>
      <c r="H178" s="50"/>
      <c r="K178" s="85"/>
      <c r="L178" s="50"/>
      <c r="M178" s="50"/>
      <c r="N178" s="50"/>
      <c r="O178" s="50"/>
      <c r="P178" s="50"/>
      <c r="Q178" s="50"/>
      <c r="R178" s="50"/>
      <c r="S178" s="50"/>
      <c r="T178" s="50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  <c r="IS178" s="86"/>
      <c r="IT178" s="86"/>
      <c r="IU178" s="86"/>
      <c r="IV178" s="86"/>
      <c r="IW178" s="86"/>
      <c r="IX178" s="86"/>
      <c r="IY178" s="86"/>
      <c r="IZ178" s="86"/>
      <c r="JA178" s="86"/>
      <c r="JB178" s="86"/>
      <c r="JC178" s="86"/>
      <c r="JD178" s="86"/>
      <c r="JE178" s="86"/>
      <c r="JF178" s="86"/>
      <c r="JG178" s="86"/>
      <c r="JH178" s="86"/>
      <c r="JI178" s="86"/>
      <c r="JJ178" s="86"/>
      <c r="JK178" s="86"/>
      <c r="JL178" s="86"/>
      <c r="JM178" s="86"/>
      <c r="JN178" s="86"/>
      <c r="JO178" s="86"/>
      <c r="JP178" s="86"/>
      <c r="JQ178" s="86"/>
      <c r="JR178" s="86"/>
      <c r="JS178" s="86"/>
      <c r="JT178" s="86"/>
      <c r="JU178" s="86"/>
      <c r="JV178" s="86"/>
      <c r="JW178" s="86"/>
      <c r="JX178" s="86"/>
      <c r="JY178" s="86"/>
      <c r="JZ178" s="86"/>
      <c r="KA178" s="86"/>
      <c r="KB178" s="86"/>
      <c r="KC178" s="86"/>
      <c r="KD178" s="86"/>
      <c r="KE178" s="86"/>
      <c r="KF178" s="86"/>
    </row>
    <row r="179" spans="1:292" s="28" customFormat="1" ht="16.5" thickBot="1" x14ac:dyDescent="0.3">
      <c r="A179" s="24" t="s">
        <v>15</v>
      </c>
      <c r="C179" s="27"/>
      <c r="E179" s="27">
        <f>SUM(E170+E177)</f>
        <v>19590</v>
      </c>
      <c r="F179" s="27">
        <f>F170+F177</f>
        <v>17325.599999999999</v>
      </c>
      <c r="G179" s="27"/>
      <c r="K179" s="117"/>
      <c r="L179" s="47"/>
      <c r="M179" s="47"/>
      <c r="N179" s="47"/>
      <c r="O179" s="47"/>
      <c r="P179" s="47"/>
      <c r="Q179" s="47"/>
      <c r="R179" s="47"/>
      <c r="S179" s="47"/>
      <c r="T179" s="4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7"/>
      <c r="HT179" s="87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  <c r="IR179" s="87"/>
      <c r="IS179" s="87"/>
      <c r="IT179" s="87"/>
      <c r="IU179" s="87"/>
      <c r="IV179" s="87"/>
      <c r="IW179" s="87"/>
      <c r="IX179" s="87"/>
      <c r="IY179" s="87"/>
      <c r="IZ179" s="87"/>
      <c r="JA179" s="87"/>
      <c r="JB179" s="87"/>
      <c r="JC179" s="87"/>
      <c r="JD179" s="87"/>
      <c r="JE179" s="87"/>
      <c r="JF179" s="87"/>
      <c r="JG179" s="87"/>
      <c r="JH179" s="87"/>
      <c r="JI179" s="87"/>
      <c r="JJ179" s="87"/>
      <c r="JK179" s="87"/>
      <c r="JL179" s="87"/>
      <c r="JM179" s="87"/>
      <c r="JN179" s="87"/>
      <c r="JO179" s="87"/>
      <c r="JP179" s="87"/>
      <c r="JQ179" s="87"/>
      <c r="JR179" s="87"/>
      <c r="JS179" s="87"/>
      <c r="JT179" s="87"/>
      <c r="JU179" s="87"/>
      <c r="JV179" s="87"/>
      <c r="JW179" s="87"/>
      <c r="JX179" s="87"/>
      <c r="JY179" s="87"/>
      <c r="JZ179" s="87"/>
      <c r="KA179" s="87"/>
      <c r="KB179" s="87"/>
      <c r="KC179" s="87"/>
      <c r="KD179" s="87"/>
      <c r="KE179" s="87"/>
      <c r="KF179" s="87"/>
    </row>
    <row r="180" spans="1:292" ht="16.5" thickTop="1" x14ac:dyDescent="0.25">
      <c r="A180" s="22" t="s">
        <v>230</v>
      </c>
      <c r="B180" s="21"/>
      <c r="C180" s="23"/>
      <c r="D180" s="21"/>
      <c r="E180" s="23">
        <f>SUM(E80+E109+E125+E149+E164+E179)</f>
        <v>219535.44903749999</v>
      </c>
      <c r="F180" s="23">
        <f>SUM(F179+F164+F149+F125+F109+F80)</f>
        <v>211789.61637499998</v>
      </c>
      <c r="G180" s="23"/>
      <c r="H180" s="21"/>
      <c r="I180" s="21"/>
      <c r="J180" s="21"/>
      <c r="K180" s="118"/>
    </row>
    <row r="186" spans="1:292" x14ac:dyDescent="0.25">
      <c r="D186" s="4"/>
    </row>
    <row r="187" spans="1:292" x14ac:dyDescent="0.25">
      <c r="D187" s="4"/>
    </row>
    <row r="188" spans="1:292" x14ac:dyDescent="0.25">
      <c r="D188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20" workbookViewId="0">
      <selection activeCell="B36" sqref="B36"/>
    </sheetView>
  </sheetViews>
  <sheetFormatPr defaultRowHeight="15.75" x14ac:dyDescent="0.25"/>
  <cols>
    <col min="1" max="1" width="21.625" customWidth="1"/>
    <col min="2" max="2" width="10.125" bestFit="1" customWidth="1"/>
  </cols>
  <sheetData>
    <row r="1" spans="1:4" x14ac:dyDescent="0.25">
      <c r="C1" t="s">
        <v>49</v>
      </c>
    </row>
    <row r="2" spans="1:4" x14ac:dyDescent="0.25">
      <c r="A2" t="s">
        <v>44</v>
      </c>
      <c r="B2">
        <v>270</v>
      </c>
      <c r="C2">
        <v>75</v>
      </c>
    </row>
    <row r="3" spans="1:4" x14ac:dyDescent="0.25">
      <c r="A3" t="s">
        <v>46</v>
      </c>
      <c r="B3">
        <v>104</v>
      </c>
      <c r="C3">
        <v>75</v>
      </c>
    </row>
    <row r="5" spans="1:4" x14ac:dyDescent="0.25">
      <c r="A5" t="s">
        <v>257</v>
      </c>
      <c r="B5">
        <v>40</v>
      </c>
    </row>
    <row r="6" spans="1:4" x14ac:dyDescent="0.25">
      <c r="A6" t="s">
        <v>258</v>
      </c>
      <c r="B6">
        <v>20</v>
      </c>
    </row>
    <row r="9" spans="1:4" x14ac:dyDescent="0.25">
      <c r="A9" t="s">
        <v>261</v>
      </c>
    </row>
    <row r="10" spans="1:4" x14ac:dyDescent="0.25">
      <c r="D10" t="s">
        <v>262</v>
      </c>
    </row>
    <row r="11" spans="1:4" x14ac:dyDescent="0.25">
      <c r="A11" s="155">
        <v>5</v>
      </c>
      <c r="B11">
        <v>37</v>
      </c>
      <c r="C11" s="154">
        <f>B11*A11</f>
        <v>185</v>
      </c>
      <c r="D11">
        <v>11</v>
      </c>
    </row>
    <row r="12" spans="1:4" x14ac:dyDescent="0.25">
      <c r="A12" s="155">
        <v>10</v>
      </c>
      <c r="B12">
        <v>30</v>
      </c>
      <c r="C12" s="154">
        <f>B12*A12</f>
        <v>300</v>
      </c>
      <c r="D12">
        <v>6</v>
      </c>
    </row>
    <row r="13" spans="1:4" x14ac:dyDescent="0.25">
      <c r="A13" s="155">
        <v>20</v>
      </c>
      <c r="B13">
        <v>6</v>
      </c>
      <c r="C13" s="154">
        <f>A13*B13</f>
        <v>120</v>
      </c>
      <c r="D13">
        <v>4</v>
      </c>
    </row>
    <row r="15" spans="1:4" x14ac:dyDescent="0.25">
      <c r="A15" s="154">
        <v>5</v>
      </c>
      <c r="B15">
        <v>37</v>
      </c>
      <c r="D15">
        <v>11</v>
      </c>
    </row>
    <row r="16" spans="1:4" x14ac:dyDescent="0.25">
      <c r="A16" s="155">
        <v>10</v>
      </c>
      <c r="B16">
        <v>30</v>
      </c>
      <c r="D16">
        <v>6</v>
      </c>
    </row>
    <row r="17" spans="1:15" x14ac:dyDescent="0.25">
      <c r="A17" s="155">
        <v>20</v>
      </c>
      <c r="B17">
        <v>6</v>
      </c>
      <c r="D17">
        <v>4</v>
      </c>
    </row>
    <row r="20" spans="1:15" x14ac:dyDescent="0.25">
      <c r="A20">
        <v>5</v>
      </c>
      <c r="B20">
        <f>C20+D20</f>
        <v>83</v>
      </c>
      <c r="C20">
        <v>57</v>
      </c>
      <c r="D20">
        <v>26</v>
      </c>
    </row>
    <row r="21" spans="1:15" x14ac:dyDescent="0.25">
      <c r="A21">
        <v>10</v>
      </c>
      <c r="B21">
        <v>62</v>
      </c>
      <c r="C21">
        <v>60</v>
      </c>
      <c r="D21">
        <v>2</v>
      </c>
      <c r="E21">
        <v>1</v>
      </c>
    </row>
    <row r="22" spans="1:15" x14ac:dyDescent="0.25">
      <c r="A22">
        <v>20</v>
      </c>
      <c r="B22">
        <f>SUM(C22:S22)</f>
        <v>577</v>
      </c>
      <c r="C22">
        <v>12</v>
      </c>
      <c r="D22">
        <v>56</v>
      </c>
      <c r="E22">
        <v>27</v>
      </c>
      <c r="F22">
        <v>70</v>
      </c>
      <c r="G22">
        <v>44</v>
      </c>
      <c r="H22">
        <v>45</v>
      </c>
      <c r="I22">
        <v>60</v>
      </c>
      <c r="J22">
        <v>46</v>
      </c>
      <c r="K22">
        <v>47</v>
      </c>
      <c r="L22">
        <v>86</v>
      </c>
      <c r="M22">
        <v>47</v>
      </c>
      <c r="N22">
        <v>36</v>
      </c>
      <c r="O22">
        <v>1</v>
      </c>
    </row>
    <row r="23" spans="1:15" x14ac:dyDescent="0.25">
      <c r="A23">
        <v>50</v>
      </c>
      <c r="B23">
        <v>13</v>
      </c>
    </row>
    <row r="24" spans="1:15" x14ac:dyDescent="0.25">
      <c r="A24">
        <v>100</v>
      </c>
      <c r="B24">
        <v>9</v>
      </c>
    </row>
    <row r="26" spans="1:15" x14ac:dyDescent="0.25">
      <c r="A26">
        <v>5</v>
      </c>
      <c r="B26">
        <f>B20*A26</f>
        <v>415</v>
      </c>
    </row>
    <row r="27" spans="1:15" x14ac:dyDescent="0.25">
      <c r="A27">
        <v>10</v>
      </c>
      <c r="B27">
        <f>B21*A27</f>
        <v>620</v>
      </c>
    </row>
    <row r="28" spans="1:15" x14ac:dyDescent="0.25">
      <c r="A28">
        <v>20</v>
      </c>
      <c r="B28">
        <f t="shared" ref="B28:B30" si="0">B22*A28</f>
        <v>11540</v>
      </c>
    </row>
    <row r="29" spans="1:15" x14ac:dyDescent="0.25">
      <c r="A29">
        <v>50</v>
      </c>
      <c r="B29">
        <f t="shared" si="0"/>
        <v>650</v>
      </c>
    </row>
    <row r="30" spans="1:15" x14ac:dyDescent="0.25">
      <c r="A30">
        <v>100</v>
      </c>
      <c r="B30">
        <f t="shared" si="0"/>
        <v>900</v>
      </c>
    </row>
    <row r="33" spans="1:10" x14ac:dyDescent="0.25">
      <c r="B33" s="157">
        <v>14210</v>
      </c>
    </row>
    <row r="34" spans="1:10" x14ac:dyDescent="0.25">
      <c r="B34" s="157">
        <v>12120</v>
      </c>
    </row>
    <row r="36" spans="1:10" x14ac:dyDescent="0.25">
      <c r="A36" t="s">
        <v>263</v>
      </c>
      <c r="B36" s="158">
        <f>B33+B34</f>
        <v>26330</v>
      </c>
    </row>
    <row r="37" spans="1:10" x14ac:dyDescent="0.25">
      <c r="B37">
        <v>75</v>
      </c>
    </row>
    <row r="40" spans="1:10" x14ac:dyDescent="0.25">
      <c r="A40" s="90" t="s">
        <v>264</v>
      </c>
    </row>
    <row r="41" spans="1:10" x14ac:dyDescent="0.25">
      <c r="A41" t="s">
        <v>266</v>
      </c>
    </row>
    <row r="42" spans="1:10" x14ac:dyDescent="0.25">
      <c r="A42" t="s">
        <v>265</v>
      </c>
      <c r="B42" t="s">
        <v>267</v>
      </c>
      <c r="C42" t="s">
        <v>15</v>
      </c>
    </row>
    <row r="43" spans="1:10" x14ac:dyDescent="0.25">
      <c r="A43">
        <v>5</v>
      </c>
      <c r="B43">
        <f>SUM(D43:O43)</f>
        <v>68</v>
      </c>
      <c r="C43">
        <f>A43*B43</f>
        <v>340</v>
      </c>
      <c r="D43">
        <v>38</v>
      </c>
      <c r="E43">
        <v>29</v>
      </c>
      <c r="F43">
        <v>1</v>
      </c>
    </row>
    <row r="44" spans="1:10" x14ac:dyDescent="0.25">
      <c r="A44">
        <v>10</v>
      </c>
      <c r="B44">
        <f>SUM(D44:N44)</f>
        <v>4</v>
      </c>
      <c r="C44">
        <f t="shared" ref="C44:C47" si="1">A44*B44</f>
        <v>40</v>
      </c>
      <c r="D44">
        <v>1</v>
      </c>
      <c r="E44">
        <v>3</v>
      </c>
    </row>
    <row r="45" spans="1:10" x14ac:dyDescent="0.25">
      <c r="A45">
        <v>20</v>
      </c>
      <c r="B45">
        <f>SUM(D45:S45)</f>
        <v>243</v>
      </c>
      <c r="C45">
        <f t="shared" si="1"/>
        <v>4860</v>
      </c>
      <c r="D45">
        <v>40</v>
      </c>
      <c r="E45">
        <v>12</v>
      </c>
      <c r="F45">
        <v>44</v>
      </c>
      <c r="G45">
        <v>29</v>
      </c>
      <c r="H45">
        <v>60</v>
      </c>
      <c r="I45">
        <v>56</v>
      </c>
      <c r="J45">
        <v>2</v>
      </c>
    </row>
    <row r="46" spans="1:10" x14ac:dyDescent="0.25">
      <c r="A46">
        <v>50</v>
      </c>
      <c r="B46">
        <f>SUM(D46:K46)</f>
        <v>12</v>
      </c>
      <c r="C46">
        <f t="shared" si="1"/>
        <v>600</v>
      </c>
      <c r="D46">
        <v>6</v>
      </c>
      <c r="E46">
        <v>6</v>
      </c>
    </row>
    <row r="47" spans="1:10" x14ac:dyDescent="0.25">
      <c r="A47">
        <v>100</v>
      </c>
      <c r="B47">
        <f>SUM(D47:L47)</f>
        <v>2</v>
      </c>
      <c r="C47">
        <f t="shared" si="1"/>
        <v>200</v>
      </c>
      <c r="D47">
        <v>2</v>
      </c>
    </row>
    <row r="49" spans="1:3" x14ac:dyDescent="0.25">
      <c r="A49" s="90" t="s">
        <v>263</v>
      </c>
      <c r="C49" s="90">
        <f>SUM(C43:C47)</f>
        <v>6040</v>
      </c>
    </row>
    <row r="51" spans="1:3" x14ac:dyDescent="0.25">
      <c r="A51" t="s">
        <v>268</v>
      </c>
    </row>
    <row r="53" spans="1:3" x14ac:dyDescent="0.25">
      <c r="A53" s="90" t="s">
        <v>269</v>
      </c>
    </row>
    <row r="55" spans="1:3" x14ac:dyDescent="0.25">
      <c r="A55">
        <v>5</v>
      </c>
      <c r="C55">
        <v>2</v>
      </c>
    </row>
    <row r="56" spans="1:3" x14ac:dyDescent="0.25">
      <c r="A56">
        <v>10</v>
      </c>
      <c r="C56">
        <v>4</v>
      </c>
    </row>
    <row r="57" spans="1:3" x14ac:dyDescent="0.25">
      <c r="A57">
        <v>50</v>
      </c>
      <c r="C57">
        <v>12</v>
      </c>
    </row>
    <row r="58" spans="1:3" x14ac:dyDescent="0.25">
      <c r="A58">
        <v>100</v>
      </c>
      <c r="C58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workbookViewId="0">
      <selection activeCell="E32" sqref="E32"/>
    </sheetView>
  </sheetViews>
  <sheetFormatPr defaultColWidth="11" defaultRowHeight="15.75" x14ac:dyDescent="0.25"/>
  <cols>
    <col min="2" max="2" width="18.5" customWidth="1"/>
    <col min="3" max="3" width="17" customWidth="1"/>
    <col min="4" max="4" width="13.125" customWidth="1"/>
    <col min="5" max="5" width="40.875" customWidth="1"/>
    <col min="6" max="6" width="19.625" customWidth="1"/>
    <col min="9" max="9" width="13.125" customWidth="1"/>
    <col min="10" max="10" width="12" customWidth="1"/>
    <col min="11" max="11" width="8.125" customWidth="1"/>
    <col min="12" max="12" width="16.5" customWidth="1"/>
    <col min="13" max="13" width="6.625" customWidth="1"/>
  </cols>
  <sheetData>
    <row r="1" spans="1:13" s="104" customFormat="1" x14ac:dyDescent="0.25">
      <c r="A1" s="105">
        <f>COUNTA(A3:A664)</f>
        <v>0</v>
      </c>
      <c r="H1" s="104" t="s">
        <v>139</v>
      </c>
      <c r="I1" s="119" t="s">
        <v>137</v>
      </c>
      <c r="J1" s="119" t="s">
        <v>138</v>
      </c>
    </row>
    <row r="2" spans="1:13" s="93" customFormat="1" ht="16.5" thickBot="1" x14ac:dyDescent="0.3">
      <c r="A2" s="93" t="s">
        <v>125</v>
      </c>
      <c r="B2" s="93" t="s">
        <v>127</v>
      </c>
      <c r="C2" s="93" t="s">
        <v>126</v>
      </c>
      <c r="D2" s="93" t="s">
        <v>121</v>
      </c>
      <c r="E2" s="93" t="s">
        <v>122</v>
      </c>
      <c r="F2" s="93" t="s">
        <v>128</v>
      </c>
      <c r="G2" s="93" t="s">
        <v>129</v>
      </c>
      <c r="H2" s="115">
        <f>SUM(H3:H530)</f>
        <v>0</v>
      </c>
      <c r="I2" s="120">
        <f>COUNTIF(F3:F530,"inperson")</f>
        <v>1</v>
      </c>
      <c r="J2" s="120">
        <f>A1-I2</f>
        <v>-1</v>
      </c>
    </row>
    <row r="3" spans="1:13" x14ac:dyDescent="0.25">
      <c r="F3" t="s">
        <v>123</v>
      </c>
      <c r="G3" s="103"/>
      <c r="H3" s="103">
        <f>IF(F3="inperson",(IF(G3&gt;85,(G3-85),0)),0)</f>
        <v>0</v>
      </c>
    </row>
    <row r="4" spans="1:13" ht="16.5" thickBot="1" x14ac:dyDescent="0.3">
      <c r="F4" t="s">
        <v>124</v>
      </c>
      <c r="G4" s="103"/>
      <c r="H4" s="103">
        <f>IF(F4="inperson",(IF(G4&gt;85,(G4-85),0)),0)</f>
        <v>0</v>
      </c>
    </row>
    <row r="5" spans="1:13" ht="16.5" thickBot="1" x14ac:dyDescent="0.3">
      <c r="G5" s="103"/>
      <c r="H5" s="103">
        <f t="shared" ref="H5:H67" si="0">IF(F5="inperson",(IF(G5&gt;85,(G5-85),0)),0)</f>
        <v>0</v>
      </c>
      <c r="J5" s="111" t="s">
        <v>105</v>
      </c>
      <c r="K5" s="112"/>
    </row>
    <row r="6" spans="1:13" x14ac:dyDescent="0.25">
      <c r="G6" s="103"/>
      <c r="H6" s="103">
        <f t="shared" si="0"/>
        <v>0</v>
      </c>
      <c r="J6" s="114" t="s">
        <v>15</v>
      </c>
      <c r="K6" s="106"/>
    </row>
    <row r="7" spans="1:13" x14ac:dyDescent="0.25">
      <c r="G7" s="103"/>
      <c r="H7" s="103">
        <f t="shared" si="0"/>
        <v>0</v>
      </c>
      <c r="J7" s="108" t="s">
        <v>133</v>
      </c>
      <c r="K7" s="107">
        <f>COUNTIF(G3:G530,95)</f>
        <v>0</v>
      </c>
    </row>
    <row r="8" spans="1:13" x14ac:dyDescent="0.25">
      <c r="G8" s="103"/>
      <c r="H8" s="103">
        <f t="shared" si="0"/>
        <v>0</v>
      </c>
      <c r="J8" s="108" t="s">
        <v>134</v>
      </c>
      <c r="K8" s="107">
        <f>COUNTIF(G3:G530,100)</f>
        <v>0</v>
      </c>
    </row>
    <row r="9" spans="1:13" ht="16.5" thickBot="1" x14ac:dyDescent="0.3">
      <c r="G9" s="103"/>
      <c r="H9" s="103">
        <f t="shared" si="0"/>
        <v>0</v>
      </c>
      <c r="J9" s="109" t="s">
        <v>130</v>
      </c>
      <c r="K9" s="110" t="e">
        <f>(K7+K8)/A1</f>
        <v>#DIV/0!</v>
      </c>
    </row>
    <row r="10" spans="1:13" x14ac:dyDescent="0.25">
      <c r="G10" s="103"/>
      <c r="H10" s="103">
        <f t="shared" si="0"/>
        <v>0</v>
      </c>
      <c r="J10" s="113"/>
      <c r="K10" s="98"/>
    </row>
    <row r="11" spans="1:13" x14ac:dyDescent="0.25">
      <c r="G11" s="103"/>
      <c r="H11" s="103">
        <f t="shared" si="0"/>
        <v>0</v>
      </c>
      <c r="L11" s="113"/>
      <c r="M11" s="98"/>
    </row>
    <row r="12" spans="1:13" x14ac:dyDescent="0.25">
      <c r="G12" s="103"/>
      <c r="H12" s="103">
        <f t="shared" si="0"/>
        <v>0</v>
      </c>
      <c r="L12" s="113"/>
      <c r="M12" s="98"/>
    </row>
    <row r="13" spans="1:13" x14ac:dyDescent="0.25">
      <c r="G13" s="103"/>
      <c r="H13" s="103">
        <f t="shared" si="0"/>
        <v>0</v>
      </c>
    </row>
    <row r="14" spans="1:13" x14ac:dyDescent="0.25">
      <c r="G14" s="103"/>
      <c r="H14" s="103">
        <f t="shared" si="0"/>
        <v>0</v>
      </c>
    </row>
    <row r="15" spans="1:13" x14ac:dyDescent="0.25">
      <c r="G15" s="103"/>
      <c r="H15" s="103">
        <f t="shared" si="0"/>
        <v>0</v>
      </c>
    </row>
    <row r="16" spans="1:13" x14ac:dyDescent="0.25">
      <c r="G16" s="103"/>
      <c r="H16" s="103">
        <f t="shared" si="0"/>
        <v>0</v>
      </c>
    </row>
    <row r="17" spans="7:8" x14ac:dyDescent="0.25">
      <c r="G17" s="103"/>
      <c r="H17" s="103">
        <f t="shared" si="0"/>
        <v>0</v>
      </c>
    </row>
    <row r="18" spans="7:8" x14ac:dyDescent="0.25">
      <c r="G18" s="103"/>
      <c r="H18" s="103">
        <f t="shared" si="0"/>
        <v>0</v>
      </c>
    </row>
    <row r="19" spans="7:8" x14ac:dyDescent="0.25">
      <c r="G19" s="103"/>
      <c r="H19" s="103">
        <f t="shared" si="0"/>
        <v>0</v>
      </c>
    </row>
    <row r="20" spans="7:8" x14ac:dyDescent="0.25">
      <c r="G20" s="103"/>
      <c r="H20" s="103">
        <f t="shared" si="0"/>
        <v>0</v>
      </c>
    </row>
    <row r="21" spans="7:8" x14ac:dyDescent="0.25">
      <c r="G21" s="103"/>
      <c r="H21" s="103">
        <f t="shared" si="0"/>
        <v>0</v>
      </c>
    </row>
    <row r="22" spans="7:8" x14ac:dyDescent="0.25">
      <c r="G22" s="103"/>
      <c r="H22" s="103">
        <f t="shared" si="0"/>
        <v>0</v>
      </c>
    </row>
    <row r="23" spans="7:8" x14ac:dyDescent="0.25">
      <c r="G23" s="103"/>
      <c r="H23" s="103">
        <f t="shared" si="0"/>
        <v>0</v>
      </c>
    </row>
    <row r="24" spans="7:8" x14ac:dyDescent="0.25">
      <c r="G24" s="103"/>
      <c r="H24" s="103">
        <f t="shared" si="0"/>
        <v>0</v>
      </c>
    </row>
    <row r="25" spans="7:8" x14ac:dyDescent="0.25">
      <c r="G25" s="103"/>
      <c r="H25" s="103">
        <f t="shared" si="0"/>
        <v>0</v>
      </c>
    </row>
    <row r="26" spans="7:8" x14ac:dyDescent="0.25">
      <c r="G26" s="103"/>
      <c r="H26" s="103">
        <f t="shared" si="0"/>
        <v>0</v>
      </c>
    </row>
    <row r="27" spans="7:8" x14ac:dyDescent="0.25">
      <c r="G27" s="103"/>
      <c r="H27" s="103">
        <f t="shared" si="0"/>
        <v>0</v>
      </c>
    </row>
    <row r="28" spans="7:8" x14ac:dyDescent="0.25">
      <c r="G28" s="103"/>
      <c r="H28" s="103">
        <f t="shared" si="0"/>
        <v>0</v>
      </c>
    </row>
    <row r="29" spans="7:8" x14ac:dyDescent="0.25">
      <c r="G29" s="103"/>
      <c r="H29" s="103">
        <f t="shared" si="0"/>
        <v>0</v>
      </c>
    </row>
    <row r="30" spans="7:8" x14ac:dyDescent="0.25">
      <c r="G30" s="103"/>
      <c r="H30" s="103">
        <f t="shared" si="0"/>
        <v>0</v>
      </c>
    </row>
    <row r="31" spans="7:8" x14ac:dyDescent="0.25">
      <c r="G31" s="103"/>
      <c r="H31" s="103">
        <f t="shared" si="0"/>
        <v>0</v>
      </c>
    </row>
    <row r="32" spans="7:8" x14ac:dyDescent="0.25">
      <c r="G32" s="103"/>
      <c r="H32" s="103">
        <f t="shared" si="0"/>
        <v>0</v>
      </c>
    </row>
    <row r="33" spans="7:8" x14ac:dyDescent="0.25">
      <c r="G33" s="103"/>
      <c r="H33" s="103">
        <f t="shared" si="0"/>
        <v>0</v>
      </c>
    </row>
    <row r="34" spans="7:8" x14ac:dyDescent="0.25">
      <c r="G34" s="103"/>
      <c r="H34" s="103">
        <f t="shared" si="0"/>
        <v>0</v>
      </c>
    </row>
    <row r="35" spans="7:8" x14ac:dyDescent="0.25">
      <c r="G35" s="103"/>
      <c r="H35" s="103">
        <f t="shared" si="0"/>
        <v>0</v>
      </c>
    </row>
    <row r="36" spans="7:8" x14ac:dyDescent="0.25">
      <c r="G36" s="103"/>
      <c r="H36" s="103">
        <f t="shared" si="0"/>
        <v>0</v>
      </c>
    </row>
    <row r="37" spans="7:8" x14ac:dyDescent="0.25">
      <c r="G37" s="103"/>
      <c r="H37" s="103">
        <f t="shared" si="0"/>
        <v>0</v>
      </c>
    </row>
    <row r="38" spans="7:8" x14ac:dyDescent="0.25">
      <c r="G38" s="103"/>
      <c r="H38" s="103">
        <f t="shared" si="0"/>
        <v>0</v>
      </c>
    </row>
    <row r="39" spans="7:8" x14ac:dyDescent="0.25">
      <c r="G39" s="103"/>
      <c r="H39" s="103">
        <f t="shared" si="0"/>
        <v>0</v>
      </c>
    </row>
    <row r="40" spans="7:8" x14ac:dyDescent="0.25">
      <c r="G40" s="103"/>
      <c r="H40" s="103">
        <f t="shared" si="0"/>
        <v>0</v>
      </c>
    </row>
    <row r="41" spans="7:8" x14ac:dyDescent="0.25">
      <c r="G41" s="103"/>
      <c r="H41" s="103">
        <f t="shared" si="0"/>
        <v>0</v>
      </c>
    </row>
    <row r="42" spans="7:8" x14ac:dyDescent="0.25">
      <c r="G42" s="103"/>
      <c r="H42" s="103">
        <f t="shared" si="0"/>
        <v>0</v>
      </c>
    </row>
    <row r="43" spans="7:8" x14ac:dyDescent="0.25">
      <c r="G43" s="103"/>
      <c r="H43" s="103">
        <f t="shared" si="0"/>
        <v>0</v>
      </c>
    </row>
    <row r="44" spans="7:8" x14ac:dyDescent="0.25">
      <c r="G44" s="103"/>
      <c r="H44" s="103">
        <f t="shared" si="0"/>
        <v>0</v>
      </c>
    </row>
    <row r="45" spans="7:8" x14ac:dyDescent="0.25">
      <c r="G45" s="103"/>
      <c r="H45" s="103">
        <f t="shared" si="0"/>
        <v>0</v>
      </c>
    </row>
    <row r="46" spans="7:8" x14ac:dyDescent="0.25">
      <c r="G46" s="103"/>
      <c r="H46" s="103">
        <f t="shared" si="0"/>
        <v>0</v>
      </c>
    </row>
    <row r="47" spans="7:8" x14ac:dyDescent="0.25">
      <c r="G47" s="103"/>
      <c r="H47" s="103">
        <f t="shared" si="0"/>
        <v>0</v>
      </c>
    </row>
    <row r="48" spans="7:8" x14ac:dyDescent="0.25">
      <c r="G48" s="103"/>
      <c r="H48" s="103">
        <f t="shared" si="0"/>
        <v>0</v>
      </c>
    </row>
    <row r="49" spans="7:8" x14ac:dyDescent="0.25">
      <c r="G49" s="103"/>
      <c r="H49" s="103">
        <f t="shared" si="0"/>
        <v>0</v>
      </c>
    </row>
    <row r="50" spans="7:8" x14ac:dyDescent="0.25">
      <c r="G50" s="103"/>
      <c r="H50" s="103">
        <f t="shared" si="0"/>
        <v>0</v>
      </c>
    </row>
    <row r="51" spans="7:8" x14ac:dyDescent="0.25">
      <c r="G51" s="103"/>
      <c r="H51" s="103">
        <f t="shared" si="0"/>
        <v>0</v>
      </c>
    </row>
    <row r="52" spans="7:8" x14ac:dyDescent="0.25">
      <c r="G52" s="103"/>
      <c r="H52" s="103">
        <f t="shared" si="0"/>
        <v>0</v>
      </c>
    </row>
    <row r="53" spans="7:8" x14ac:dyDescent="0.25">
      <c r="G53" s="103"/>
      <c r="H53" s="103">
        <f t="shared" si="0"/>
        <v>0</v>
      </c>
    </row>
    <row r="54" spans="7:8" x14ac:dyDescent="0.25">
      <c r="G54" s="103"/>
      <c r="H54" s="103">
        <f t="shared" si="0"/>
        <v>0</v>
      </c>
    </row>
    <row r="55" spans="7:8" x14ac:dyDescent="0.25">
      <c r="G55" s="103"/>
      <c r="H55" s="103">
        <f t="shared" si="0"/>
        <v>0</v>
      </c>
    </row>
    <row r="56" spans="7:8" x14ac:dyDescent="0.25">
      <c r="G56" s="103"/>
      <c r="H56" s="103">
        <f t="shared" si="0"/>
        <v>0</v>
      </c>
    </row>
    <row r="57" spans="7:8" x14ac:dyDescent="0.25">
      <c r="G57" s="103"/>
      <c r="H57" s="103">
        <f t="shared" si="0"/>
        <v>0</v>
      </c>
    </row>
    <row r="58" spans="7:8" x14ac:dyDescent="0.25">
      <c r="G58" s="103"/>
      <c r="H58" s="103">
        <f t="shared" si="0"/>
        <v>0</v>
      </c>
    </row>
    <row r="59" spans="7:8" x14ac:dyDescent="0.25">
      <c r="G59" s="103"/>
      <c r="H59" s="103">
        <f t="shared" si="0"/>
        <v>0</v>
      </c>
    </row>
    <row r="60" spans="7:8" x14ac:dyDescent="0.25">
      <c r="G60" s="103"/>
      <c r="H60" s="103">
        <f t="shared" si="0"/>
        <v>0</v>
      </c>
    </row>
    <row r="61" spans="7:8" x14ac:dyDescent="0.25">
      <c r="G61" s="103"/>
      <c r="H61" s="103">
        <f t="shared" si="0"/>
        <v>0</v>
      </c>
    </row>
    <row r="62" spans="7:8" x14ac:dyDescent="0.25">
      <c r="G62" s="103"/>
      <c r="H62" s="103">
        <f t="shared" si="0"/>
        <v>0</v>
      </c>
    </row>
    <row r="63" spans="7:8" x14ac:dyDescent="0.25">
      <c r="G63" s="103"/>
      <c r="H63" s="103">
        <f t="shared" si="0"/>
        <v>0</v>
      </c>
    </row>
    <row r="64" spans="7:8" x14ac:dyDescent="0.25">
      <c r="G64" s="103"/>
      <c r="H64" s="103">
        <f t="shared" si="0"/>
        <v>0</v>
      </c>
    </row>
    <row r="65" spans="7:8" x14ac:dyDescent="0.25">
      <c r="G65" s="103"/>
      <c r="H65" s="103">
        <f t="shared" si="0"/>
        <v>0</v>
      </c>
    </row>
    <row r="66" spans="7:8" x14ac:dyDescent="0.25">
      <c r="G66" s="103"/>
      <c r="H66" s="103">
        <f t="shared" si="0"/>
        <v>0</v>
      </c>
    </row>
    <row r="67" spans="7:8" x14ac:dyDescent="0.25">
      <c r="G67" s="103"/>
      <c r="H67" s="103">
        <f t="shared" si="0"/>
        <v>0</v>
      </c>
    </row>
    <row r="68" spans="7:8" x14ac:dyDescent="0.25">
      <c r="G68" s="103"/>
      <c r="H68" s="103">
        <f t="shared" ref="H68:H131" si="1">IF(F68="inperson",(IF(G68&gt;85,(G68-85),0)),0)</f>
        <v>0</v>
      </c>
    </row>
    <row r="69" spans="7:8" x14ac:dyDescent="0.25">
      <c r="G69" s="103"/>
      <c r="H69" s="103">
        <f t="shared" si="1"/>
        <v>0</v>
      </c>
    </row>
    <row r="70" spans="7:8" x14ac:dyDescent="0.25">
      <c r="G70" s="103"/>
      <c r="H70" s="103">
        <f t="shared" si="1"/>
        <v>0</v>
      </c>
    </row>
    <row r="71" spans="7:8" x14ac:dyDescent="0.25">
      <c r="G71" s="103"/>
      <c r="H71" s="103">
        <f t="shared" si="1"/>
        <v>0</v>
      </c>
    </row>
    <row r="72" spans="7:8" x14ac:dyDescent="0.25">
      <c r="G72" s="103"/>
      <c r="H72" s="103">
        <f t="shared" si="1"/>
        <v>0</v>
      </c>
    </row>
    <row r="73" spans="7:8" x14ac:dyDescent="0.25">
      <c r="G73" s="103"/>
      <c r="H73" s="103">
        <f t="shared" si="1"/>
        <v>0</v>
      </c>
    </row>
    <row r="74" spans="7:8" x14ac:dyDescent="0.25">
      <c r="G74" s="103"/>
      <c r="H74" s="103">
        <f t="shared" si="1"/>
        <v>0</v>
      </c>
    </row>
    <row r="75" spans="7:8" x14ac:dyDescent="0.25">
      <c r="G75" s="103"/>
      <c r="H75" s="103">
        <f t="shared" si="1"/>
        <v>0</v>
      </c>
    </row>
    <row r="76" spans="7:8" x14ac:dyDescent="0.25">
      <c r="G76" s="103"/>
      <c r="H76" s="103">
        <f t="shared" si="1"/>
        <v>0</v>
      </c>
    </row>
    <row r="77" spans="7:8" x14ac:dyDescent="0.25">
      <c r="G77" s="103"/>
      <c r="H77" s="103">
        <f t="shared" si="1"/>
        <v>0</v>
      </c>
    </row>
    <row r="78" spans="7:8" x14ac:dyDescent="0.25">
      <c r="G78" s="103"/>
      <c r="H78" s="103">
        <f t="shared" si="1"/>
        <v>0</v>
      </c>
    </row>
    <row r="79" spans="7:8" x14ac:dyDescent="0.25">
      <c r="G79" s="103"/>
      <c r="H79" s="103">
        <f t="shared" si="1"/>
        <v>0</v>
      </c>
    </row>
    <row r="80" spans="7:8" x14ac:dyDescent="0.25">
      <c r="G80" s="103"/>
      <c r="H80" s="103">
        <f t="shared" si="1"/>
        <v>0</v>
      </c>
    </row>
    <row r="81" spans="7:8" x14ac:dyDescent="0.25">
      <c r="G81" s="103"/>
      <c r="H81" s="103">
        <f t="shared" si="1"/>
        <v>0</v>
      </c>
    </row>
    <row r="82" spans="7:8" x14ac:dyDescent="0.25">
      <c r="G82" s="103"/>
      <c r="H82" s="103">
        <f t="shared" si="1"/>
        <v>0</v>
      </c>
    </row>
    <row r="83" spans="7:8" x14ac:dyDescent="0.25">
      <c r="G83" s="103"/>
      <c r="H83" s="103">
        <f t="shared" si="1"/>
        <v>0</v>
      </c>
    </row>
    <row r="84" spans="7:8" x14ac:dyDescent="0.25">
      <c r="G84" s="103"/>
      <c r="H84" s="103">
        <f t="shared" si="1"/>
        <v>0</v>
      </c>
    </row>
    <row r="85" spans="7:8" x14ac:dyDescent="0.25">
      <c r="G85" s="103"/>
      <c r="H85" s="103">
        <f t="shared" si="1"/>
        <v>0</v>
      </c>
    </row>
    <row r="86" spans="7:8" x14ac:dyDescent="0.25">
      <c r="G86" s="103"/>
      <c r="H86" s="103">
        <f t="shared" si="1"/>
        <v>0</v>
      </c>
    </row>
    <row r="87" spans="7:8" x14ac:dyDescent="0.25">
      <c r="G87" s="103"/>
      <c r="H87" s="103">
        <f t="shared" si="1"/>
        <v>0</v>
      </c>
    </row>
    <row r="88" spans="7:8" x14ac:dyDescent="0.25">
      <c r="G88" s="103"/>
      <c r="H88" s="103">
        <f t="shared" si="1"/>
        <v>0</v>
      </c>
    </row>
    <row r="89" spans="7:8" x14ac:dyDescent="0.25">
      <c r="G89" s="103"/>
      <c r="H89" s="103">
        <f t="shared" si="1"/>
        <v>0</v>
      </c>
    </row>
    <row r="90" spans="7:8" x14ac:dyDescent="0.25">
      <c r="G90" s="103"/>
      <c r="H90" s="103">
        <f t="shared" si="1"/>
        <v>0</v>
      </c>
    </row>
    <row r="91" spans="7:8" x14ac:dyDescent="0.25">
      <c r="G91" s="103"/>
      <c r="H91" s="103">
        <f t="shared" si="1"/>
        <v>0</v>
      </c>
    </row>
    <row r="92" spans="7:8" x14ac:dyDescent="0.25">
      <c r="G92" s="103"/>
      <c r="H92" s="103">
        <f t="shared" si="1"/>
        <v>0</v>
      </c>
    </row>
    <row r="93" spans="7:8" x14ac:dyDescent="0.25">
      <c r="G93" s="103"/>
      <c r="H93" s="103">
        <f t="shared" si="1"/>
        <v>0</v>
      </c>
    </row>
    <row r="94" spans="7:8" x14ac:dyDescent="0.25">
      <c r="G94" s="103"/>
      <c r="H94" s="103">
        <f t="shared" si="1"/>
        <v>0</v>
      </c>
    </row>
    <row r="95" spans="7:8" x14ac:dyDescent="0.25">
      <c r="G95" s="103"/>
      <c r="H95" s="103">
        <f t="shared" si="1"/>
        <v>0</v>
      </c>
    </row>
    <row r="96" spans="7:8" x14ac:dyDescent="0.25">
      <c r="G96" s="103"/>
      <c r="H96" s="103">
        <f t="shared" si="1"/>
        <v>0</v>
      </c>
    </row>
    <row r="97" spans="7:8" x14ac:dyDescent="0.25">
      <c r="G97" s="103"/>
      <c r="H97" s="103">
        <f t="shared" si="1"/>
        <v>0</v>
      </c>
    </row>
    <row r="98" spans="7:8" x14ac:dyDescent="0.25">
      <c r="G98" s="103"/>
      <c r="H98" s="103">
        <f t="shared" si="1"/>
        <v>0</v>
      </c>
    </row>
    <row r="99" spans="7:8" x14ac:dyDescent="0.25">
      <c r="G99" s="103"/>
      <c r="H99" s="103">
        <f t="shared" si="1"/>
        <v>0</v>
      </c>
    </row>
    <row r="100" spans="7:8" x14ac:dyDescent="0.25">
      <c r="G100" s="103"/>
      <c r="H100" s="103">
        <f t="shared" si="1"/>
        <v>0</v>
      </c>
    </row>
    <row r="101" spans="7:8" x14ac:dyDescent="0.25">
      <c r="G101" s="103"/>
      <c r="H101" s="103">
        <f t="shared" si="1"/>
        <v>0</v>
      </c>
    </row>
    <row r="102" spans="7:8" x14ac:dyDescent="0.25">
      <c r="G102" s="103"/>
      <c r="H102" s="103">
        <f t="shared" si="1"/>
        <v>0</v>
      </c>
    </row>
    <row r="103" spans="7:8" x14ac:dyDescent="0.25">
      <c r="G103" s="103"/>
      <c r="H103" s="103">
        <f t="shared" si="1"/>
        <v>0</v>
      </c>
    </row>
    <row r="104" spans="7:8" x14ac:dyDescent="0.25">
      <c r="G104" s="103"/>
      <c r="H104" s="103">
        <f t="shared" si="1"/>
        <v>0</v>
      </c>
    </row>
    <row r="105" spans="7:8" x14ac:dyDescent="0.25">
      <c r="G105" s="103"/>
      <c r="H105" s="103">
        <f t="shared" si="1"/>
        <v>0</v>
      </c>
    </row>
    <row r="106" spans="7:8" x14ac:dyDescent="0.25">
      <c r="G106" s="103"/>
      <c r="H106" s="103">
        <f t="shared" si="1"/>
        <v>0</v>
      </c>
    </row>
    <row r="107" spans="7:8" x14ac:dyDescent="0.25">
      <c r="G107" s="103"/>
      <c r="H107" s="103">
        <f t="shared" si="1"/>
        <v>0</v>
      </c>
    </row>
    <row r="108" spans="7:8" x14ac:dyDescent="0.25">
      <c r="G108" s="103"/>
      <c r="H108" s="103">
        <f t="shared" si="1"/>
        <v>0</v>
      </c>
    </row>
    <row r="109" spans="7:8" x14ac:dyDescent="0.25">
      <c r="G109" s="103"/>
      <c r="H109" s="103">
        <f t="shared" si="1"/>
        <v>0</v>
      </c>
    </row>
    <row r="110" spans="7:8" x14ac:dyDescent="0.25">
      <c r="G110" s="103"/>
      <c r="H110" s="103">
        <f t="shared" si="1"/>
        <v>0</v>
      </c>
    </row>
    <row r="111" spans="7:8" x14ac:dyDescent="0.25">
      <c r="G111" s="103"/>
      <c r="H111" s="103">
        <f t="shared" si="1"/>
        <v>0</v>
      </c>
    </row>
    <row r="112" spans="7:8" x14ac:dyDescent="0.25">
      <c r="G112" s="103"/>
      <c r="H112" s="103">
        <f t="shared" si="1"/>
        <v>0</v>
      </c>
    </row>
    <row r="113" spans="7:8" x14ac:dyDescent="0.25">
      <c r="G113" s="103"/>
      <c r="H113" s="103">
        <f t="shared" si="1"/>
        <v>0</v>
      </c>
    </row>
    <row r="114" spans="7:8" x14ac:dyDescent="0.25">
      <c r="G114" s="103"/>
      <c r="H114" s="103">
        <f t="shared" si="1"/>
        <v>0</v>
      </c>
    </row>
    <row r="115" spans="7:8" x14ac:dyDescent="0.25">
      <c r="G115" s="103"/>
      <c r="H115" s="103">
        <f t="shared" si="1"/>
        <v>0</v>
      </c>
    </row>
    <row r="116" spans="7:8" x14ac:dyDescent="0.25">
      <c r="G116" s="103"/>
      <c r="H116" s="103">
        <f t="shared" si="1"/>
        <v>0</v>
      </c>
    </row>
    <row r="117" spans="7:8" x14ac:dyDescent="0.25">
      <c r="G117" s="103"/>
      <c r="H117" s="103">
        <f t="shared" si="1"/>
        <v>0</v>
      </c>
    </row>
    <row r="118" spans="7:8" x14ac:dyDescent="0.25">
      <c r="G118" s="103"/>
      <c r="H118" s="103">
        <f t="shared" si="1"/>
        <v>0</v>
      </c>
    </row>
    <row r="119" spans="7:8" x14ac:dyDescent="0.25">
      <c r="G119" s="103"/>
      <c r="H119" s="103">
        <f t="shared" si="1"/>
        <v>0</v>
      </c>
    </row>
    <row r="120" spans="7:8" x14ac:dyDescent="0.25">
      <c r="G120" s="103"/>
      <c r="H120" s="103">
        <f t="shared" si="1"/>
        <v>0</v>
      </c>
    </row>
    <row r="121" spans="7:8" x14ac:dyDescent="0.25">
      <c r="G121" s="103"/>
      <c r="H121" s="103">
        <f t="shared" si="1"/>
        <v>0</v>
      </c>
    </row>
    <row r="122" spans="7:8" x14ac:dyDescent="0.25">
      <c r="G122" s="103"/>
      <c r="H122" s="103">
        <f t="shared" si="1"/>
        <v>0</v>
      </c>
    </row>
    <row r="123" spans="7:8" x14ac:dyDescent="0.25">
      <c r="G123" s="103"/>
      <c r="H123" s="103">
        <f t="shared" si="1"/>
        <v>0</v>
      </c>
    </row>
    <row r="124" spans="7:8" x14ac:dyDescent="0.25">
      <c r="G124" s="103"/>
      <c r="H124" s="103">
        <f t="shared" si="1"/>
        <v>0</v>
      </c>
    </row>
    <row r="125" spans="7:8" x14ac:dyDescent="0.25">
      <c r="G125" s="103"/>
      <c r="H125" s="103">
        <f t="shared" si="1"/>
        <v>0</v>
      </c>
    </row>
    <row r="126" spans="7:8" x14ac:dyDescent="0.25">
      <c r="G126" s="103"/>
      <c r="H126" s="103">
        <f t="shared" si="1"/>
        <v>0</v>
      </c>
    </row>
    <row r="127" spans="7:8" x14ac:dyDescent="0.25">
      <c r="G127" s="103"/>
      <c r="H127" s="103">
        <f t="shared" si="1"/>
        <v>0</v>
      </c>
    </row>
    <row r="128" spans="7:8" x14ac:dyDescent="0.25">
      <c r="G128" s="103"/>
      <c r="H128" s="103">
        <f t="shared" si="1"/>
        <v>0</v>
      </c>
    </row>
    <row r="129" spans="7:8" x14ac:dyDescent="0.25">
      <c r="G129" s="103"/>
      <c r="H129" s="103">
        <f t="shared" si="1"/>
        <v>0</v>
      </c>
    </row>
    <row r="130" spans="7:8" x14ac:dyDescent="0.25">
      <c r="G130" s="103"/>
      <c r="H130" s="103">
        <f t="shared" si="1"/>
        <v>0</v>
      </c>
    </row>
    <row r="131" spans="7:8" x14ac:dyDescent="0.25">
      <c r="G131" s="103"/>
      <c r="H131" s="103">
        <f t="shared" si="1"/>
        <v>0</v>
      </c>
    </row>
    <row r="132" spans="7:8" x14ac:dyDescent="0.25">
      <c r="G132" s="103"/>
      <c r="H132" s="103">
        <f t="shared" ref="H132:H195" si="2">IF(F132="inperson",(IF(G132&gt;85,(G132-85),0)),0)</f>
        <v>0</v>
      </c>
    </row>
    <row r="133" spans="7:8" x14ac:dyDescent="0.25">
      <c r="G133" s="103"/>
      <c r="H133" s="103">
        <f t="shared" si="2"/>
        <v>0</v>
      </c>
    </row>
    <row r="134" spans="7:8" x14ac:dyDescent="0.25">
      <c r="G134" s="103"/>
      <c r="H134" s="103">
        <f t="shared" si="2"/>
        <v>0</v>
      </c>
    </row>
    <row r="135" spans="7:8" x14ac:dyDescent="0.25">
      <c r="G135" s="103"/>
      <c r="H135" s="103">
        <f t="shared" si="2"/>
        <v>0</v>
      </c>
    </row>
    <row r="136" spans="7:8" x14ac:dyDescent="0.25">
      <c r="G136" s="103"/>
      <c r="H136" s="103">
        <f t="shared" si="2"/>
        <v>0</v>
      </c>
    </row>
    <row r="137" spans="7:8" x14ac:dyDescent="0.25">
      <c r="G137" s="103"/>
      <c r="H137" s="103">
        <f t="shared" si="2"/>
        <v>0</v>
      </c>
    </row>
    <row r="138" spans="7:8" x14ac:dyDescent="0.25">
      <c r="G138" s="103"/>
      <c r="H138" s="103">
        <f t="shared" si="2"/>
        <v>0</v>
      </c>
    </row>
    <row r="139" spans="7:8" x14ac:dyDescent="0.25">
      <c r="G139" s="103"/>
      <c r="H139" s="103">
        <f t="shared" si="2"/>
        <v>0</v>
      </c>
    </row>
    <row r="140" spans="7:8" x14ac:dyDescent="0.25">
      <c r="G140" s="103"/>
      <c r="H140" s="103">
        <f t="shared" si="2"/>
        <v>0</v>
      </c>
    </row>
    <row r="141" spans="7:8" x14ac:dyDescent="0.25">
      <c r="G141" s="103"/>
      <c r="H141" s="103">
        <f t="shared" si="2"/>
        <v>0</v>
      </c>
    </row>
    <row r="142" spans="7:8" x14ac:dyDescent="0.25">
      <c r="G142" s="103"/>
      <c r="H142" s="103">
        <f t="shared" si="2"/>
        <v>0</v>
      </c>
    </row>
    <row r="143" spans="7:8" x14ac:dyDescent="0.25">
      <c r="G143" s="103"/>
      <c r="H143" s="103">
        <f t="shared" si="2"/>
        <v>0</v>
      </c>
    </row>
    <row r="144" spans="7:8" x14ac:dyDescent="0.25">
      <c r="G144" s="103"/>
      <c r="H144" s="103">
        <f t="shared" si="2"/>
        <v>0</v>
      </c>
    </row>
    <row r="145" spans="7:8" x14ac:dyDescent="0.25">
      <c r="G145" s="103"/>
      <c r="H145" s="103">
        <f t="shared" si="2"/>
        <v>0</v>
      </c>
    </row>
    <row r="146" spans="7:8" x14ac:dyDescent="0.25">
      <c r="G146" s="103"/>
      <c r="H146" s="103">
        <f t="shared" si="2"/>
        <v>0</v>
      </c>
    </row>
    <row r="147" spans="7:8" x14ac:dyDescent="0.25">
      <c r="G147" s="103"/>
      <c r="H147" s="103">
        <f t="shared" si="2"/>
        <v>0</v>
      </c>
    </row>
    <row r="148" spans="7:8" x14ac:dyDescent="0.25">
      <c r="G148" s="103"/>
      <c r="H148" s="103">
        <f t="shared" si="2"/>
        <v>0</v>
      </c>
    </row>
    <row r="149" spans="7:8" x14ac:dyDescent="0.25">
      <c r="G149" s="103"/>
      <c r="H149" s="103">
        <f t="shared" si="2"/>
        <v>0</v>
      </c>
    </row>
    <row r="150" spans="7:8" x14ac:dyDescent="0.25">
      <c r="G150" s="103"/>
      <c r="H150" s="103">
        <f t="shared" si="2"/>
        <v>0</v>
      </c>
    </row>
    <row r="151" spans="7:8" x14ac:dyDescent="0.25">
      <c r="G151" s="103"/>
      <c r="H151" s="103">
        <f t="shared" si="2"/>
        <v>0</v>
      </c>
    </row>
    <row r="152" spans="7:8" x14ac:dyDescent="0.25">
      <c r="G152" s="103"/>
      <c r="H152" s="103">
        <f t="shared" si="2"/>
        <v>0</v>
      </c>
    </row>
    <row r="153" spans="7:8" x14ac:dyDescent="0.25">
      <c r="G153" s="103"/>
      <c r="H153" s="103">
        <f t="shared" si="2"/>
        <v>0</v>
      </c>
    </row>
    <row r="154" spans="7:8" x14ac:dyDescent="0.25">
      <c r="G154" s="103"/>
      <c r="H154" s="103">
        <f t="shared" si="2"/>
        <v>0</v>
      </c>
    </row>
    <row r="155" spans="7:8" x14ac:dyDescent="0.25">
      <c r="G155" s="103"/>
      <c r="H155" s="103">
        <f t="shared" si="2"/>
        <v>0</v>
      </c>
    </row>
    <row r="156" spans="7:8" x14ac:dyDescent="0.25">
      <c r="G156" s="103"/>
      <c r="H156" s="103">
        <f t="shared" si="2"/>
        <v>0</v>
      </c>
    </row>
    <row r="157" spans="7:8" x14ac:dyDescent="0.25">
      <c r="G157" s="103"/>
      <c r="H157" s="103">
        <f t="shared" si="2"/>
        <v>0</v>
      </c>
    </row>
    <row r="158" spans="7:8" x14ac:dyDescent="0.25">
      <c r="G158" s="103"/>
      <c r="H158" s="103">
        <f t="shared" si="2"/>
        <v>0</v>
      </c>
    </row>
    <row r="159" spans="7:8" x14ac:dyDescent="0.25">
      <c r="G159" s="103"/>
      <c r="H159" s="103">
        <f t="shared" si="2"/>
        <v>0</v>
      </c>
    </row>
    <row r="160" spans="7:8" x14ac:dyDescent="0.25">
      <c r="G160" s="103"/>
      <c r="H160" s="103">
        <f t="shared" si="2"/>
        <v>0</v>
      </c>
    </row>
    <row r="161" spans="7:8" x14ac:dyDescent="0.25">
      <c r="G161" s="103"/>
      <c r="H161" s="103">
        <f t="shared" si="2"/>
        <v>0</v>
      </c>
    </row>
    <row r="162" spans="7:8" x14ac:dyDescent="0.25">
      <c r="G162" s="103"/>
      <c r="H162" s="103">
        <f t="shared" si="2"/>
        <v>0</v>
      </c>
    </row>
    <row r="163" spans="7:8" x14ac:dyDescent="0.25">
      <c r="G163" s="103"/>
      <c r="H163" s="103">
        <f t="shared" si="2"/>
        <v>0</v>
      </c>
    </row>
    <row r="164" spans="7:8" x14ac:dyDescent="0.25">
      <c r="G164" s="103"/>
      <c r="H164" s="103">
        <f t="shared" si="2"/>
        <v>0</v>
      </c>
    </row>
    <row r="165" spans="7:8" x14ac:dyDescent="0.25">
      <c r="G165" s="103"/>
      <c r="H165" s="103">
        <f t="shared" si="2"/>
        <v>0</v>
      </c>
    </row>
    <row r="166" spans="7:8" x14ac:dyDescent="0.25">
      <c r="G166" s="103"/>
      <c r="H166" s="103">
        <f t="shared" si="2"/>
        <v>0</v>
      </c>
    </row>
    <row r="167" spans="7:8" x14ac:dyDescent="0.25">
      <c r="G167" s="103"/>
      <c r="H167" s="103">
        <f t="shared" si="2"/>
        <v>0</v>
      </c>
    </row>
    <row r="168" spans="7:8" x14ac:dyDescent="0.25">
      <c r="G168" s="103"/>
      <c r="H168" s="103">
        <f t="shared" si="2"/>
        <v>0</v>
      </c>
    </row>
    <row r="169" spans="7:8" x14ac:dyDescent="0.25">
      <c r="G169" s="103"/>
      <c r="H169" s="103">
        <f t="shared" si="2"/>
        <v>0</v>
      </c>
    </row>
    <row r="170" spans="7:8" x14ac:dyDescent="0.25">
      <c r="G170" s="103"/>
      <c r="H170" s="103">
        <f t="shared" si="2"/>
        <v>0</v>
      </c>
    </row>
    <row r="171" spans="7:8" x14ac:dyDescent="0.25">
      <c r="G171" s="103"/>
      <c r="H171" s="103">
        <f t="shared" si="2"/>
        <v>0</v>
      </c>
    </row>
    <row r="172" spans="7:8" x14ac:dyDescent="0.25">
      <c r="G172" s="103"/>
      <c r="H172" s="103">
        <f t="shared" si="2"/>
        <v>0</v>
      </c>
    </row>
    <row r="173" spans="7:8" x14ac:dyDescent="0.25">
      <c r="G173" s="103"/>
      <c r="H173" s="103">
        <f t="shared" si="2"/>
        <v>0</v>
      </c>
    </row>
    <row r="174" spans="7:8" x14ac:dyDescent="0.25">
      <c r="G174" s="103"/>
      <c r="H174" s="103">
        <f t="shared" si="2"/>
        <v>0</v>
      </c>
    </row>
    <row r="175" spans="7:8" x14ac:dyDescent="0.25">
      <c r="G175" s="103"/>
      <c r="H175" s="103">
        <f t="shared" si="2"/>
        <v>0</v>
      </c>
    </row>
    <row r="176" spans="7:8" x14ac:dyDescent="0.25">
      <c r="G176" s="103"/>
      <c r="H176" s="103">
        <f t="shared" si="2"/>
        <v>0</v>
      </c>
    </row>
    <row r="177" spans="7:8" x14ac:dyDescent="0.25">
      <c r="G177" s="103"/>
      <c r="H177" s="103">
        <f t="shared" si="2"/>
        <v>0</v>
      </c>
    </row>
    <row r="178" spans="7:8" x14ac:dyDescent="0.25">
      <c r="G178" s="103"/>
      <c r="H178" s="103">
        <f t="shared" si="2"/>
        <v>0</v>
      </c>
    </row>
    <row r="179" spans="7:8" x14ac:dyDescent="0.25">
      <c r="G179" s="103"/>
      <c r="H179" s="103">
        <f t="shared" si="2"/>
        <v>0</v>
      </c>
    </row>
    <row r="180" spans="7:8" x14ac:dyDescent="0.25">
      <c r="G180" s="103"/>
      <c r="H180" s="103">
        <f t="shared" si="2"/>
        <v>0</v>
      </c>
    </row>
    <row r="181" spans="7:8" x14ac:dyDescent="0.25">
      <c r="G181" s="103"/>
      <c r="H181" s="103">
        <f t="shared" si="2"/>
        <v>0</v>
      </c>
    </row>
    <row r="182" spans="7:8" x14ac:dyDescent="0.25">
      <c r="G182" s="103"/>
      <c r="H182" s="103">
        <f t="shared" si="2"/>
        <v>0</v>
      </c>
    </row>
    <row r="183" spans="7:8" x14ac:dyDescent="0.25">
      <c r="G183" s="103"/>
      <c r="H183" s="103">
        <f t="shared" si="2"/>
        <v>0</v>
      </c>
    </row>
    <row r="184" spans="7:8" x14ac:dyDescent="0.25">
      <c r="G184" s="103"/>
      <c r="H184" s="103">
        <f t="shared" si="2"/>
        <v>0</v>
      </c>
    </row>
    <row r="185" spans="7:8" x14ac:dyDescent="0.25">
      <c r="G185" s="103"/>
      <c r="H185" s="103">
        <f t="shared" si="2"/>
        <v>0</v>
      </c>
    </row>
    <row r="186" spans="7:8" x14ac:dyDescent="0.25">
      <c r="G186" s="103"/>
      <c r="H186" s="103">
        <f t="shared" si="2"/>
        <v>0</v>
      </c>
    </row>
    <row r="187" spans="7:8" x14ac:dyDescent="0.25">
      <c r="G187" s="103"/>
      <c r="H187" s="103">
        <f t="shared" si="2"/>
        <v>0</v>
      </c>
    </row>
    <row r="188" spans="7:8" x14ac:dyDescent="0.25">
      <c r="G188" s="103"/>
      <c r="H188" s="103">
        <f t="shared" si="2"/>
        <v>0</v>
      </c>
    </row>
    <row r="189" spans="7:8" x14ac:dyDescent="0.25">
      <c r="G189" s="103"/>
      <c r="H189" s="103">
        <f t="shared" si="2"/>
        <v>0</v>
      </c>
    </row>
    <row r="190" spans="7:8" x14ac:dyDescent="0.25">
      <c r="G190" s="103"/>
      <c r="H190" s="103">
        <f t="shared" si="2"/>
        <v>0</v>
      </c>
    </row>
    <row r="191" spans="7:8" x14ac:dyDescent="0.25">
      <c r="G191" s="103"/>
      <c r="H191" s="103">
        <f t="shared" si="2"/>
        <v>0</v>
      </c>
    </row>
    <row r="192" spans="7:8" x14ac:dyDescent="0.25">
      <c r="G192" s="103"/>
      <c r="H192" s="103">
        <f t="shared" si="2"/>
        <v>0</v>
      </c>
    </row>
    <row r="193" spans="7:8" x14ac:dyDescent="0.25">
      <c r="G193" s="103"/>
      <c r="H193" s="103">
        <f t="shared" si="2"/>
        <v>0</v>
      </c>
    </row>
    <row r="194" spans="7:8" x14ac:dyDescent="0.25">
      <c r="G194" s="103"/>
      <c r="H194" s="103">
        <f t="shared" si="2"/>
        <v>0</v>
      </c>
    </row>
    <row r="195" spans="7:8" x14ac:dyDescent="0.25">
      <c r="G195" s="103"/>
      <c r="H195" s="103">
        <f t="shared" si="2"/>
        <v>0</v>
      </c>
    </row>
    <row r="196" spans="7:8" x14ac:dyDescent="0.25">
      <c r="G196" s="103"/>
      <c r="H196" s="103">
        <f t="shared" ref="H196:H259" si="3">IF(F196="inperson",(IF(G196&gt;85,(G196-85),0)),0)</f>
        <v>0</v>
      </c>
    </row>
    <row r="197" spans="7:8" x14ac:dyDescent="0.25">
      <c r="G197" s="103"/>
      <c r="H197" s="103">
        <f t="shared" si="3"/>
        <v>0</v>
      </c>
    </row>
    <row r="198" spans="7:8" x14ac:dyDescent="0.25">
      <c r="G198" s="103"/>
      <c r="H198" s="103">
        <f t="shared" si="3"/>
        <v>0</v>
      </c>
    </row>
    <row r="199" spans="7:8" x14ac:dyDescent="0.25">
      <c r="G199" s="103"/>
      <c r="H199" s="103">
        <f t="shared" si="3"/>
        <v>0</v>
      </c>
    </row>
    <row r="200" spans="7:8" x14ac:dyDescent="0.25">
      <c r="G200" s="103"/>
      <c r="H200" s="103">
        <f t="shared" si="3"/>
        <v>0</v>
      </c>
    </row>
    <row r="201" spans="7:8" x14ac:dyDescent="0.25">
      <c r="G201" s="103"/>
      <c r="H201" s="103">
        <f t="shared" si="3"/>
        <v>0</v>
      </c>
    </row>
    <row r="202" spans="7:8" x14ac:dyDescent="0.25">
      <c r="G202" s="103"/>
      <c r="H202" s="103">
        <f t="shared" si="3"/>
        <v>0</v>
      </c>
    </row>
    <row r="203" spans="7:8" x14ac:dyDescent="0.25">
      <c r="G203" s="103"/>
      <c r="H203" s="103">
        <f t="shared" si="3"/>
        <v>0</v>
      </c>
    </row>
    <row r="204" spans="7:8" x14ac:dyDescent="0.25">
      <c r="G204" s="103"/>
      <c r="H204" s="103">
        <f t="shared" si="3"/>
        <v>0</v>
      </c>
    </row>
    <row r="205" spans="7:8" x14ac:dyDescent="0.25">
      <c r="G205" s="103"/>
      <c r="H205" s="103">
        <f t="shared" si="3"/>
        <v>0</v>
      </c>
    </row>
    <row r="206" spans="7:8" x14ac:dyDescent="0.25">
      <c r="G206" s="103"/>
      <c r="H206" s="103">
        <f t="shared" si="3"/>
        <v>0</v>
      </c>
    </row>
    <row r="207" spans="7:8" x14ac:dyDescent="0.25">
      <c r="G207" s="103"/>
      <c r="H207" s="103">
        <f t="shared" si="3"/>
        <v>0</v>
      </c>
    </row>
    <row r="208" spans="7:8" x14ac:dyDescent="0.25">
      <c r="G208" s="103"/>
      <c r="H208" s="103">
        <f t="shared" si="3"/>
        <v>0</v>
      </c>
    </row>
    <row r="209" spans="7:8" x14ac:dyDescent="0.25">
      <c r="G209" s="103"/>
      <c r="H209" s="103">
        <f t="shared" si="3"/>
        <v>0</v>
      </c>
    </row>
    <row r="210" spans="7:8" x14ac:dyDescent="0.25">
      <c r="G210" s="103"/>
      <c r="H210" s="103">
        <f t="shared" si="3"/>
        <v>0</v>
      </c>
    </row>
    <row r="211" spans="7:8" x14ac:dyDescent="0.25">
      <c r="G211" s="103"/>
      <c r="H211" s="103">
        <f t="shared" si="3"/>
        <v>0</v>
      </c>
    </row>
    <row r="212" spans="7:8" x14ac:dyDescent="0.25">
      <c r="G212" s="103"/>
      <c r="H212" s="103">
        <f t="shared" si="3"/>
        <v>0</v>
      </c>
    </row>
    <row r="213" spans="7:8" x14ac:dyDescent="0.25">
      <c r="G213" s="103"/>
      <c r="H213" s="103">
        <f t="shared" si="3"/>
        <v>0</v>
      </c>
    </row>
    <row r="214" spans="7:8" x14ac:dyDescent="0.25">
      <c r="G214" s="103"/>
      <c r="H214" s="103">
        <f t="shared" si="3"/>
        <v>0</v>
      </c>
    </row>
    <row r="215" spans="7:8" x14ac:dyDescent="0.25">
      <c r="G215" s="103"/>
      <c r="H215" s="103">
        <f t="shared" si="3"/>
        <v>0</v>
      </c>
    </row>
    <row r="216" spans="7:8" x14ac:dyDescent="0.25">
      <c r="G216" s="103"/>
      <c r="H216" s="103">
        <f t="shared" si="3"/>
        <v>0</v>
      </c>
    </row>
    <row r="217" spans="7:8" x14ac:dyDescent="0.25">
      <c r="G217" s="103"/>
      <c r="H217" s="103">
        <f t="shared" si="3"/>
        <v>0</v>
      </c>
    </row>
    <row r="218" spans="7:8" x14ac:dyDescent="0.25">
      <c r="G218" s="103"/>
      <c r="H218" s="103">
        <f t="shared" si="3"/>
        <v>0</v>
      </c>
    </row>
    <row r="219" spans="7:8" x14ac:dyDescent="0.25">
      <c r="G219" s="103"/>
      <c r="H219" s="103">
        <f t="shared" si="3"/>
        <v>0</v>
      </c>
    </row>
    <row r="220" spans="7:8" x14ac:dyDescent="0.25">
      <c r="G220" s="103"/>
      <c r="H220" s="103">
        <f t="shared" si="3"/>
        <v>0</v>
      </c>
    </row>
    <row r="221" spans="7:8" x14ac:dyDescent="0.25">
      <c r="G221" s="103"/>
      <c r="H221" s="103">
        <f t="shared" si="3"/>
        <v>0</v>
      </c>
    </row>
    <row r="222" spans="7:8" x14ac:dyDescent="0.25">
      <c r="G222" s="103"/>
      <c r="H222" s="103">
        <f t="shared" si="3"/>
        <v>0</v>
      </c>
    </row>
    <row r="223" spans="7:8" x14ac:dyDescent="0.25">
      <c r="G223" s="103"/>
      <c r="H223" s="103">
        <f t="shared" si="3"/>
        <v>0</v>
      </c>
    </row>
    <row r="224" spans="7:8" x14ac:dyDescent="0.25">
      <c r="G224" s="103"/>
      <c r="H224" s="103">
        <f t="shared" si="3"/>
        <v>0</v>
      </c>
    </row>
    <row r="225" spans="7:8" x14ac:dyDescent="0.25">
      <c r="G225" s="103"/>
      <c r="H225" s="103">
        <f t="shared" si="3"/>
        <v>0</v>
      </c>
    </row>
    <row r="226" spans="7:8" x14ac:dyDescent="0.25">
      <c r="G226" s="103"/>
      <c r="H226" s="103">
        <f t="shared" si="3"/>
        <v>0</v>
      </c>
    </row>
    <row r="227" spans="7:8" x14ac:dyDescent="0.25">
      <c r="G227" s="103"/>
      <c r="H227" s="103">
        <f t="shared" si="3"/>
        <v>0</v>
      </c>
    </row>
    <row r="228" spans="7:8" x14ac:dyDescent="0.25">
      <c r="G228" s="103"/>
      <c r="H228" s="103">
        <f t="shared" si="3"/>
        <v>0</v>
      </c>
    </row>
    <row r="229" spans="7:8" x14ac:dyDescent="0.25">
      <c r="G229" s="103"/>
      <c r="H229" s="103">
        <f t="shared" si="3"/>
        <v>0</v>
      </c>
    </row>
    <row r="230" spans="7:8" x14ac:dyDescent="0.25">
      <c r="G230" s="103"/>
      <c r="H230" s="103">
        <f t="shared" si="3"/>
        <v>0</v>
      </c>
    </row>
    <row r="231" spans="7:8" x14ac:dyDescent="0.25">
      <c r="G231" s="103"/>
      <c r="H231" s="103">
        <f t="shared" si="3"/>
        <v>0</v>
      </c>
    </row>
    <row r="232" spans="7:8" x14ac:dyDescent="0.25">
      <c r="G232" s="103"/>
      <c r="H232" s="103">
        <f t="shared" si="3"/>
        <v>0</v>
      </c>
    </row>
    <row r="233" spans="7:8" x14ac:dyDescent="0.25">
      <c r="G233" s="103"/>
      <c r="H233" s="103">
        <f t="shared" si="3"/>
        <v>0</v>
      </c>
    </row>
    <row r="234" spans="7:8" x14ac:dyDescent="0.25">
      <c r="G234" s="103"/>
      <c r="H234" s="103">
        <f t="shared" si="3"/>
        <v>0</v>
      </c>
    </row>
    <row r="235" spans="7:8" x14ac:dyDescent="0.25">
      <c r="G235" s="103"/>
      <c r="H235" s="103">
        <f t="shared" si="3"/>
        <v>0</v>
      </c>
    </row>
    <row r="236" spans="7:8" x14ac:dyDescent="0.25">
      <c r="G236" s="103"/>
      <c r="H236" s="103">
        <f t="shared" si="3"/>
        <v>0</v>
      </c>
    </row>
    <row r="237" spans="7:8" x14ac:dyDescent="0.25">
      <c r="G237" s="103"/>
      <c r="H237" s="103">
        <f t="shared" si="3"/>
        <v>0</v>
      </c>
    </row>
    <row r="238" spans="7:8" x14ac:dyDescent="0.25">
      <c r="G238" s="103"/>
      <c r="H238" s="103">
        <f t="shared" si="3"/>
        <v>0</v>
      </c>
    </row>
    <row r="239" spans="7:8" x14ac:dyDescent="0.25">
      <c r="G239" s="103"/>
      <c r="H239" s="103">
        <f t="shared" si="3"/>
        <v>0</v>
      </c>
    </row>
    <row r="240" spans="7:8" x14ac:dyDescent="0.25">
      <c r="G240" s="103"/>
      <c r="H240" s="103">
        <f t="shared" si="3"/>
        <v>0</v>
      </c>
    </row>
    <row r="241" spans="7:8" x14ac:dyDescent="0.25">
      <c r="G241" s="103"/>
      <c r="H241" s="103">
        <f t="shared" si="3"/>
        <v>0</v>
      </c>
    </row>
    <row r="242" spans="7:8" x14ac:dyDescent="0.25">
      <c r="G242" s="103"/>
      <c r="H242" s="103">
        <f t="shared" si="3"/>
        <v>0</v>
      </c>
    </row>
    <row r="243" spans="7:8" x14ac:dyDescent="0.25">
      <c r="G243" s="103"/>
      <c r="H243" s="103">
        <f t="shared" si="3"/>
        <v>0</v>
      </c>
    </row>
    <row r="244" spans="7:8" x14ac:dyDescent="0.25">
      <c r="G244" s="103"/>
      <c r="H244" s="103">
        <f t="shared" si="3"/>
        <v>0</v>
      </c>
    </row>
    <row r="245" spans="7:8" x14ac:dyDescent="0.25">
      <c r="G245" s="103"/>
      <c r="H245" s="103">
        <f t="shared" si="3"/>
        <v>0</v>
      </c>
    </row>
    <row r="246" spans="7:8" x14ac:dyDescent="0.25">
      <c r="G246" s="103"/>
      <c r="H246" s="103">
        <f t="shared" si="3"/>
        <v>0</v>
      </c>
    </row>
    <row r="247" spans="7:8" x14ac:dyDescent="0.25">
      <c r="G247" s="103"/>
      <c r="H247" s="103">
        <f t="shared" si="3"/>
        <v>0</v>
      </c>
    </row>
    <row r="248" spans="7:8" x14ac:dyDescent="0.25">
      <c r="G248" s="103"/>
      <c r="H248" s="103">
        <f t="shared" si="3"/>
        <v>0</v>
      </c>
    </row>
    <row r="249" spans="7:8" x14ac:dyDescent="0.25">
      <c r="G249" s="103"/>
      <c r="H249" s="103">
        <f t="shared" si="3"/>
        <v>0</v>
      </c>
    </row>
    <row r="250" spans="7:8" x14ac:dyDescent="0.25">
      <c r="G250" s="103"/>
      <c r="H250" s="103">
        <f t="shared" si="3"/>
        <v>0</v>
      </c>
    </row>
    <row r="251" spans="7:8" x14ac:dyDescent="0.25">
      <c r="G251" s="103"/>
      <c r="H251" s="103">
        <f t="shared" si="3"/>
        <v>0</v>
      </c>
    </row>
    <row r="252" spans="7:8" x14ac:dyDescent="0.25">
      <c r="G252" s="103"/>
      <c r="H252" s="103">
        <f t="shared" si="3"/>
        <v>0</v>
      </c>
    </row>
    <row r="253" spans="7:8" x14ac:dyDescent="0.25">
      <c r="G253" s="103"/>
      <c r="H253" s="103">
        <f t="shared" si="3"/>
        <v>0</v>
      </c>
    </row>
    <row r="254" spans="7:8" x14ac:dyDescent="0.25">
      <c r="G254" s="103"/>
      <c r="H254" s="103">
        <f t="shared" si="3"/>
        <v>0</v>
      </c>
    </row>
    <row r="255" spans="7:8" x14ac:dyDescent="0.25">
      <c r="G255" s="103"/>
      <c r="H255" s="103">
        <f t="shared" si="3"/>
        <v>0</v>
      </c>
    </row>
    <row r="256" spans="7:8" x14ac:dyDescent="0.25">
      <c r="G256" s="103"/>
      <c r="H256" s="103">
        <f t="shared" si="3"/>
        <v>0</v>
      </c>
    </row>
    <row r="257" spans="7:8" x14ac:dyDescent="0.25">
      <c r="G257" s="103"/>
      <c r="H257" s="103">
        <f t="shared" si="3"/>
        <v>0</v>
      </c>
    </row>
    <row r="258" spans="7:8" x14ac:dyDescent="0.25">
      <c r="G258" s="103"/>
      <c r="H258" s="103">
        <f t="shared" si="3"/>
        <v>0</v>
      </c>
    </row>
    <row r="259" spans="7:8" x14ac:dyDescent="0.25">
      <c r="G259" s="103"/>
      <c r="H259" s="103">
        <f t="shared" si="3"/>
        <v>0</v>
      </c>
    </row>
    <row r="260" spans="7:8" x14ac:dyDescent="0.25">
      <c r="G260" s="103"/>
      <c r="H260" s="103">
        <f t="shared" ref="H260:H323" si="4">IF(F260="inperson",(IF(G260&gt;85,(G260-85),0)),0)</f>
        <v>0</v>
      </c>
    </row>
    <row r="261" spans="7:8" x14ac:dyDescent="0.25">
      <c r="G261" s="103"/>
      <c r="H261" s="103">
        <f t="shared" si="4"/>
        <v>0</v>
      </c>
    </row>
    <row r="262" spans="7:8" x14ac:dyDescent="0.25">
      <c r="G262" s="103"/>
      <c r="H262" s="103">
        <f t="shared" si="4"/>
        <v>0</v>
      </c>
    </row>
    <row r="263" spans="7:8" x14ac:dyDescent="0.25">
      <c r="G263" s="103"/>
      <c r="H263" s="103">
        <f t="shared" si="4"/>
        <v>0</v>
      </c>
    </row>
    <row r="264" spans="7:8" x14ac:dyDescent="0.25">
      <c r="G264" s="103"/>
      <c r="H264" s="103">
        <f t="shared" si="4"/>
        <v>0</v>
      </c>
    </row>
    <row r="265" spans="7:8" x14ac:dyDescent="0.25">
      <c r="G265" s="103"/>
      <c r="H265" s="103">
        <f t="shared" si="4"/>
        <v>0</v>
      </c>
    </row>
    <row r="266" spans="7:8" x14ac:dyDescent="0.25">
      <c r="G266" s="103"/>
      <c r="H266" s="103">
        <f t="shared" si="4"/>
        <v>0</v>
      </c>
    </row>
    <row r="267" spans="7:8" x14ac:dyDescent="0.25">
      <c r="G267" s="103"/>
      <c r="H267" s="103">
        <f t="shared" si="4"/>
        <v>0</v>
      </c>
    </row>
    <row r="268" spans="7:8" x14ac:dyDescent="0.25">
      <c r="G268" s="103"/>
      <c r="H268" s="103">
        <f t="shared" si="4"/>
        <v>0</v>
      </c>
    </row>
    <row r="269" spans="7:8" x14ac:dyDescent="0.25">
      <c r="G269" s="103"/>
      <c r="H269" s="103">
        <f t="shared" si="4"/>
        <v>0</v>
      </c>
    </row>
    <row r="270" spans="7:8" x14ac:dyDescent="0.25">
      <c r="G270" s="103"/>
      <c r="H270" s="103">
        <f t="shared" si="4"/>
        <v>0</v>
      </c>
    </row>
    <row r="271" spans="7:8" x14ac:dyDescent="0.25">
      <c r="G271" s="103"/>
      <c r="H271" s="103">
        <f t="shared" si="4"/>
        <v>0</v>
      </c>
    </row>
    <row r="272" spans="7:8" x14ac:dyDescent="0.25">
      <c r="G272" s="103"/>
      <c r="H272" s="103">
        <f t="shared" si="4"/>
        <v>0</v>
      </c>
    </row>
    <row r="273" spans="7:8" x14ac:dyDescent="0.25">
      <c r="G273" s="103"/>
      <c r="H273" s="103">
        <f t="shared" si="4"/>
        <v>0</v>
      </c>
    </row>
    <row r="274" spans="7:8" x14ac:dyDescent="0.25">
      <c r="G274" s="103"/>
      <c r="H274" s="103">
        <f t="shared" si="4"/>
        <v>0</v>
      </c>
    </row>
    <row r="275" spans="7:8" x14ac:dyDescent="0.25">
      <c r="G275" s="103"/>
      <c r="H275" s="103">
        <f t="shared" si="4"/>
        <v>0</v>
      </c>
    </row>
    <row r="276" spans="7:8" x14ac:dyDescent="0.25">
      <c r="G276" s="103"/>
      <c r="H276" s="103">
        <f t="shared" si="4"/>
        <v>0</v>
      </c>
    </row>
    <row r="277" spans="7:8" x14ac:dyDescent="0.25">
      <c r="G277" s="103"/>
      <c r="H277" s="103">
        <f t="shared" si="4"/>
        <v>0</v>
      </c>
    </row>
    <row r="278" spans="7:8" x14ac:dyDescent="0.25">
      <c r="G278" s="103"/>
      <c r="H278" s="103">
        <f t="shared" si="4"/>
        <v>0</v>
      </c>
    </row>
    <row r="279" spans="7:8" x14ac:dyDescent="0.25">
      <c r="G279" s="103"/>
      <c r="H279" s="103">
        <f t="shared" si="4"/>
        <v>0</v>
      </c>
    </row>
    <row r="280" spans="7:8" x14ac:dyDescent="0.25">
      <c r="G280" s="103"/>
      <c r="H280" s="103">
        <f t="shared" si="4"/>
        <v>0</v>
      </c>
    </row>
    <row r="281" spans="7:8" x14ac:dyDescent="0.25">
      <c r="G281" s="103"/>
      <c r="H281" s="103">
        <f t="shared" si="4"/>
        <v>0</v>
      </c>
    </row>
    <row r="282" spans="7:8" x14ac:dyDescent="0.25">
      <c r="G282" s="103"/>
      <c r="H282" s="103">
        <f t="shared" si="4"/>
        <v>0</v>
      </c>
    </row>
    <row r="283" spans="7:8" x14ac:dyDescent="0.25">
      <c r="G283" s="103"/>
      <c r="H283" s="103">
        <f t="shared" si="4"/>
        <v>0</v>
      </c>
    </row>
    <row r="284" spans="7:8" x14ac:dyDescent="0.25">
      <c r="G284" s="103"/>
      <c r="H284" s="103">
        <f t="shared" si="4"/>
        <v>0</v>
      </c>
    </row>
    <row r="285" spans="7:8" x14ac:dyDescent="0.25">
      <c r="G285" s="103"/>
      <c r="H285" s="103">
        <f t="shared" si="4"/>
        <v>0</v>
      </c>
    </row>
    <row r="286" spans="7:8" x14ac:dyDescent="0.25">
      <c r="G286" s="103"/>
      <c r="H286" s="103">
        <f t="shared" si="4"/>
        <v>0</v>
      </c>
    </row>
    <row r="287" spans="7:8" x14ac:dyDescent="0.25">
      <c r="G287" s="103"/>
      <c r="H287" s="103">
        <f t="shared" si="4"/>
        <v>0</v>
      </c>
    </row>
    <row r="288" spans="7:8" x14ac:dyDescent="0.25">
      <c r="G288" s="103"/>
      <c r="H288" s="103">
        <f t="shared" si="4"/>
        <v>0</v>
      </c>
    </row>
    <row r="289" spans="7:8" x14ac:dyDescent="0.25">
      <c r="G289" s="103"/>
      <c r="H289" s="103">
        <f t="shared" si="4"/>
        <v>0</v>
      </c>
    </row>
    <row r="290" spans="7:8" x14ac:dyDescent="0.25">
      <c r="G290" s="103"/>
      <c r="H290" s="103">
        <f t="shared" si="4"/>
        <v>0</v>
      </c>
    </row>
    <row r="291" spans="7:8" x14ac:dyDescent="0.25">
      <c r="G291" s="103"/>
      <c r="H291" s="103">
        <f t="shared" si="4"/>
        <v>0</v>
      </c>
    </row>
    <row r="292" spans="7:8" x14ac:dyDescent="0.25">
      <c r="G292" s="103"/>
      <c r="H292" s="103">
        <f t="shared" si="4"/>
        <v>0</v>
      </c>
    </row>
    <row r="293" spans="7:8" x14ac:dyDescent="0.25">
      <c r="G293" s="103"/>
      <c r="H293" s="103">
        <f t="shared" si="4"/>
        <v>0</v>
      </c>
    </row>
    <row r="294" spans="7:8" x14ac:dyDescent="0.25">
      <c r="G294" s="103"/>
      <c r="H294" s="103">
        <f t="shared" si="4"/>
        <v>0</v>
      </c>
    </row>
    <row r="295" spans="7:8" x14ac:dyDescent="0.25">
      <c r="G295" s="103"/>
      <c r="H295" s="103">
        <f t="shared" si="4"/>
        <v>0</v>
      </c>
    </row>
    <row r="296" spans="7:8" x14ac:dyDescent="0.25">
      <c r="G296" s="103"/>
      <c r="H296" s="103">
        <f t="shared" si="4"/>
        <v>0</v>
      </c>
    </row>
    <row r="297" spans="7:8" x14ac:dyDescent="0.25">
      <c r="G297" s="103"/>
      <c r="H297" s="103">
        <f t="shared" si="4"/>
        <v>0</v>
      </c>
    </row>
    <row r="298" spans="7:8" x14ac:dyDescent="0.25">
      <c r="G298" s="103"/>
      <c r="H298" s="103">
        <f t="shared" si="4"/>
        <v>0</v>
      </c>
    </row>
    <row r="299" spans="7:8" x14ac:dyDescent="0.25">
      <c r="G299" s="103"/>
      <c r="H299" s="103">
        <f t="shared" si="4"/>
        <v>0</v>
      </c>
    </row>
    <row r="300" spans="7:8" x14ac:dyDescent="0.25">
      <c r="G300" s="103"/>
      <c r="H300" s="103">
        <f t="shared" si="4"/>
        <v>0</v>
      </c>
    </row>
    <row r="301" spans="7:8" x14ac:dyDescent="0.25">
      <c r="G301" s="103"/>
      <c r="H301" s="103">
        <f t="shared" si="4"/>
        <v>0</v>
      </c>
    </row>
    <row r="302" spans="7:8" x14ac:dyDescent="0.25">
      <c r="G302" s="103"/>
      <c r="H302" s="103">
        <f t="shared" si="4"/>
        <v>0</v>
      </c>
    </row>
    <row r="303" spans="7:8" x14ac:dyDescent="0.25">
      <c r="G303" s="103"/>
      <c r="H303" s="103">
        <f t="shared" si="4"/>
        <v>0</v>
      </c>
    </row>
    <row r="304" spans="7:8" x14ac:dyDescent="0.25">
      <c r="G304" s="103"/>
      <c r="H304" s="103">
        <f t="shared" si="4"/>
        <v>0</v>
      </c>
    </row>
    <row r="305" spans="7:8" x14ac:dyDescent="0.25">
      <c r="G305" s="103"/>
      <c r="H305" s="103">
        <f t="shared" si="4"/>
        <v>0</v>
      </c>
    </row>
    <row r="306" spans="7:8" x14ac:dyDescent="0.25">
      <c r="G306" s="103"/>
      <c r="H306" s="103">
        <f t="shared" si="4"/>
        <v>0</v>
      </c>
    </row>
    <row r="307" spans="7:8" x14ac:dyDescent="0.25">
      <c r="G307" s="103"/>
      <c r="H307" s="103">
        <f t="shared" si="4"/>
        <v>0</v>
      </c>
    </row>
    <row r="308" spans="7:8" x14ac:dyDescent="0.25">
      <c r="G308" s="103"/>
      <c r="H308" s="103">
        <f t="shared" si="4"/>
        <v>0</v>
      </c>
    </row>
    <row r="309" spans="7:8" x14ac:dyDescent="0.25">
      <c r="G309" s="103"/>
      <c r="H309" s="103">
        <f t="shared" si="4"/>
        <v>0</v>
      </c>
    </row>
    <row r="310" spans="7:8" x14ac:dyDescent="0.25">
      <c r="G310" s="103"/>
      <c r="H310" s="103">
        <f t="shared" si="4"/>
        <v>0</v>
      </c>
    </row>
    <row r="311" spans="7:8" x14ac:dyDescent="0.25">
      <c r="G311" s="103"/>
      <c r="H311" s="103">
        <f t="shared" si="4"/>
        <v>0</v>
      </c>
    </row>
    <row r="312" spans="7:8" x14ac:dyDescent="0.25">
      <c r="G312" s="103"/>
      <c r="H312" s="103">
        <f t="shared" si="4"/>
        <v>0</v>
      </c>
    </row>
    <row r="313" spans="7:8" x14ac:dyDescent="0.25">
      <c r="G313" s="103"/>
      <c r="H313" s="103">
        <f t="shared" si="4"/>
        <v>0</v>
      </c>
    </row>
    <row r="314" spans="7:8" x14ac:dyDescent="0.25">
      <c r="G314" s="103"/>
      <c r="H314" s="103">
        <f t="shared" si="4"/>
        <v>0</v>
      </c>
    </row>
    <row r="315" spans="7:8" x14ac:dyDescent="0.25">
      <c r="G315" s="103"/>
      <c r="H315" s="103">
        <f t="shared" si="4"/>
        <v>0</v>
      </c>
    </row>
    <row r="316" spans="7:8" x14ac:dyDescent="0.25">
      <c r="G316" s="103"/>
      <c r="H316" s="103">
        <f t="shared" si="4"/>
        <v>0</v>
      </c>
    </row>
    <row r="317" spans="7:8" x14ac:dyDescent="0.25">
      <c r="G317" s="103"/>
      <c r="H317" s="103">
        <f t="shared" si="4"/>
        <v>0</v>
      </c>
    </row>
    <row r="318" spans="7:8" x14ac:dyDescent="0.25">
      <c r="G318" s="103"/>
      <c r="H318" s="103">
        <f t="shared" si="4"/>
        <v>0</v>
      </c>
    </row>
    <row r="319" spans="7:8" x14ac:dyDescent="0.25">
      <c r="G319" s="103"/>
      <c r="H319" s="103">
        <f t="shared" si="4"/>
        <v>0</v>
      </c>
    </row>
    <row r="320" spans="7:8" x14ac:dyDescent="0.25">
      <c r="G320" s="103"/>
      <c r="H320" s="103">
        <f t="shared" si="4"/>
        <v>0</v>
      </c>
    </row>
    <row r="321" spans="7:8" x14ac:dyDescent="0.25">
      <c r="G321" s="103"/>
      <c r="H321" s="103">
        <f t="shared" si="4"/>
        <v>0</v>
      </c>
    </row>
    <row r="322" spans="7:8" x14ac:dyDescent="0.25">
      <c r="G322" s="103"/>
      <c r="H322" s="103">
        <f t="shared" si="4"/>
        <v>0</v>
      </c>
    </row>
    <row r="323" spans="7:8" x14ac:dyDescent="0.25">
      <c r="G323" s="103"/>
      <c r="H323" s="103">
        <f t="shared" si="4"/>
        <v>0</v>
      </c>
    </row>
    <row r="324" spans="7:8" x14ac:dyDescent="0.25">
      <c r="G324" s="103"/>
      <c r="H324" s="103">
        <f t="shared" ref="H324:H387" si="5">IF(F324="inperson",(IF(G324&gt;85,(G324-85),0)),0)</f>
        <v>0</v>
      </c>
    </row>
    <row r="325" spans="7:8" x14ac:dyDescent="0.25">
      <c r="G325" s="103"/>
      <c r="H325" s="103">
        <f t="shared" si="5"/>
        <v>0</v>
      </c>
    </row>
    <row r="326" spans="7:8" x14ac:dyDescent="0.25">
      <c r="G326" s="103"/>
      <c r="H326" s="103">
        <f t="shared" si="5"/>
        <v>0</v>
      </c>
    </row>
    <row r="327" spans="7:8" x14ac:dyDescent="0.25">
      <c r="G327" s="103"/>
      <c r="H327" s="103">
        <f t="shared" si="5"/>
        <v>0</v>
      </c>
    </row>
    <row r="328" spans="7:8" x14ac:dyDescent="0.25">
      <c r="G328" s="103"/>
      <c r="H328" s="103">
        <f t="shared" si="5"/>
        <v>0</v>
      </c>
    </row>
    <row r="329" spans="7:8" x14ac:dyDescent="0.25">
      <c r="G329" s="103"/>
      <c r="H329" s="103">
        <f t="shared" si="5"/>
        <v>0</v>
      </c>
    </row>
    <row r="330" spans="7:8" x14ac:dyDescent="0.25">
      <c r="G330" s="103"/>
      <c r="H330" s="103">
        <f t="shared" si="5"/>
        <v>0</v>
      </c>
    </row>
    <row r="331" spans="7:8" x14ac:dyDescent="0.25">
      <c r="G331" s="103"/>
      <c r="H331" s="103">
        <f t="shared" si="5"/>
        <v>0</v>
      </c>
    </row>
    <row r="332" spans="7:8" x14ac:dyDescent="0.25">
      <c r="G332" s="103"/>
      <c r="H332" s="103">
        <f t="shared" si="5"/>
        <v>0</v>
      </c>
    </row>
    <row r="333" spans="7:8" x14ac:dyDescent="0.25">
      <c r="G333" s="103"/>
      <c r="H333" s="103">
        <f t="shared" si="5"/>
        <v>0</v>
      </c>
    </row>
    <row r="334" spans="7:8" x14ac:dyDescent="0.25">
      <c r="G334" s="103"/>
      <c r="H334" s="103">
        <f t="shared" si="5"/>
        <v>0</v>
      </c>
    </row>
    <row r="335" spans="7:8" x14ac:dyDescent="0.25">
      <c r="G335" s="103"/>
      <c r="H335" s="103">
        <f t="shared" si="5"/>
        <v>0</v>
      </c>
    </row>
    <row r="336" spans="7:8" x14ac:dyDescent="0.25">
      <c r="G336" s="103"/>
      <c r="H336" s="103">
        <f t="shared" si="5"/>
        <v>0</v>
      </c>
    </row>
    <row r="337" spans="7:8" x14ac:dyDescent="0.25">
      <c r="G337" s="103"/>
      <c r="H337" s="103">
        <f t="shared" si="5"/>
        <v>0</v>
      </c>
    </row>
    <row r="338" spans="7:8" x14ac:dyDescent="0.25">
      <c r="G338" s="103"/>
      <c r="H338" s="103">
        <f t="shared" si="5"/>
        <v>0</v>
      </c>
    </row>
    <row r="339" spans="7:8" x14ac:dyDescent="0.25">
      <c r="G339" s="103"/>
      <c r="H339" s="103">
        <f t="shared" si="5"/>
        <v>0</v>
      </c>
    </row>
    <row r="340" spans="7:8" x14ac:dyDescent="0.25">
      <c r="G340" s="103"/>
      <c r="H340" s="103">
        <f t="shared" si="5"/>
        <v>0</v>
      </c>
    </row>
    <row r="341" spans="7:8" x14ac:dyDescent="0.25">
      <c r="G341" s="103"/>
      <c r="H341" s="103">
        <f t="shared" si="5"/>
        <v>0</v>
      </c>
    </row>
    <row r="342" spans="7:8" x14ac:dyDescent="0.25">
      <c r="G342" s="103"/>
      <c r="H342" s="103">
        <f t="shared" si="5"/>
        <v>0</v>
      </c>
    </row>
    <row r="343" spans="7:8" x14ac:dyDescent="0.25">
      <c r="G343" s="103"/>
      <c r="H343" s="103">
        <f t="shared" si="5"/>
        <v>0</v>
      </c>
    </row>
    <row r="344" spans="7:8" x14ac:dyDescent="0.25">
      <c r="G344" s="103"/>
      <c r="H344" s="103">
        <f t="shared" si="5"/>
        <v>0</v>
      </c>
    </row>
    <row r="345" spans="7:8" x14ac:dyDescent="0.25">
      <c r="G345" s="103"/>
      <c r="H345" s="103">
        <f t="shared" si="5"/>
        <v>0</v>
      </c>
    </row>
    <row r="346" spans="7:8" x14ac:dyDescent="0.25">
      <c r="G346" s="103"/>
      <c r="H346" s="103">
        <f t="shared" si="5"/>
        <v>0</v>
      </c>
    </row>
    <row r="347" spans="7:8" x14ac:dyDescent="0.25">
      <c r="G347" s="103"/>
      <c r="H347" s="103">
        <f t="shared" si="5"/>
        <v>0</v>
      </c>
    </row>
    <row r="348" spans="7:8" x14ac:dyDescent="0.25">
      <c r="G348" s="103"/>
      <c r="H348" s="103">
        <f t="shared" si="5"/>
        <v>0</v>
      </c>
    </row>
    <row r="349" spans="7:8" x14ac:dyDescent="0.25">
      <c r="G349" s="103"/>
      <c r="H349" s="103">
        <f t="shared" si="5"/>
        <v>0</v>
      </c>
    </row>
    <row r="350" spans="7:8" x14ac:dyDescent="0.25">
      <c r="G350" s="103"/>
      <c r="H350" s="103">
        <f t="shared" si="5"/>
        <v>0</v>
      </c>
    </row>
    <row r="351" spans="7:8" x14ac:dyDescent="0.25">
      <c r="G351" s="103"/>
      <c r="H351" s="103">
        <f t="shared" si="5"/>
        <v>0</v>
      </c>
    </row>
    <row r="352" spans="7:8" x14ac:dyDescent="0.25">
      <c r="G352" s="103"/>
      <c r="H352" s="103">
        <f t="shared" si="5"/>
        <v>0</v>
      </c>
    </row>
    <row r="353" spans="7:8" x14ac:dyDescent="0.25">
      <c r="G353" s="103"/>
      <c r="H353" s="103">
        <f t="shared" si="5"/>
        <v>0</v>
      </c>
    </row>
    <row r="354" spans="7:8" x14ac:dyDescent="0.25">
      <c r="G354" s="103"/>
      <c r="H354" s="103">
        <f t="shared" si="5"/>
        <v>0</v>
      </c>
    </row>
    <row r="355" spans="7:8" x14ac:dyDescent="0.25">
      <c r="G355" s="103"/>
      <c r="H355" s="103">
        <f t="shared" si="5"/>
        <v>0</v>
      </c>
    </row>
    <row r="356" spans="7:8" x14ac:dyDescent="0.25">
      <c r="G356" s="103"/>
      <c r="H356" s="103">
        <f t="shared" si="5"/>
        <v>0</v>
      </c>
    </row>
    <row r="357" spans="7:8" x14ac:dyDescent="0.25">
      <c r="G357" s="103"/>
      <c r="H357" s="103">
        <f t="shared" si="5"/>
        <v>0</v>
      </c>
    </row>
    <row r="358" spans="7:8" x14ac:dyDescent="0.25">
      <c r="G358" s="103"/>
      <c r="H358" s="103">
        <f t="shared" si="5"/>
        <v>0</v>
      </c>
    </row>
    <row r="359" spans="7:8" x14ac:dyDescent="0.25">
      <c r="G359" s="103"/>
      <c r="H359" s="103">
        <f t="shared" si="5"/>
        <v>0</v>
      </c>
    </row>
    <row r="360" spans="7:8" x14ac:dyDescent="0.25">
      <c r="G360" s="103"/>
      <c r="H360" s="103">
        <f t="shared" si="5"/>
        <v>0</v>
      </c>
    </row>
    <row r="361" spans="7:8" x14ac:dyDescent="0.25">
      <c r="G361" s="103"/>
      <c r="H361" s="103">
        <f t="shared" si="5"/>
        <v>0</v>
      </c>
    </row>
    <row r="362" spans="7:8" x14ac:dyDescent="0.25">
      <c r="G362" s="103"/>
      <c r="H362" s="103">
        <f t="shared" si="5"/>
        <v>0</v>
      </c>
    </row>
    <row r="363" spans="7:8" x14ac:dyDescent="0.25">
      <c r="G363" s="103"/>
      <c r="H363" s="103">
        <f t="shared" si="5"/>
        <v>0</v>
      </c>
    </row>
    <row r="364" spans="7:8" x14ac:dyDescent="0.25">
      <c r="G364" s="103"/>
      <c r="H364" s="103">
        <f t="shared" si="5"/>
        <v>0</v>
      </c>
    </row>
    <row r="365" spans="7:8" x14ac:dyDescent="0.25">
      <c r="G365" s="103"/>
      <c r="H365" s="103">
        <f t="shared" si="5"/>
        <v>0</v>
      </c>
    </row>
    <row r="366" spans="7:8" x14ac:dyDescent="0.25">
      <c r="G366" s="103"/>
      <c r="H366" s="103">
        <f t="shared" si="5"/>
        <v>0</v>
      </c>
    </row>
    <row r="367" spans="7:8" x14ac:dyDescent="0.25">
      <c r="G367" s="103"/>
      <c r="H367" s="103">
        <f t="shared" si="5"/>
        <v>0</v>
      </c>
    </row>
    <row r="368" spans="7:8" x14ac:dyDescent="0.25">
      <c r="G368" s="103"/>
      <c r="H368" s="103">
        <f t="shared" si="5"/>
        <v>0</v>
      </c>
    </row>
    <row r="369" spans="7:8" x14ac:dyDescent="0.25">
      <c r="G369" s="103"/>
      <c r="H369" s="103">
        <f t="shared" si="5"/>
        <v>0</v>
      </c>
    </row>
    <row r="370" spans="7:8" x14ac:dyDescent="0.25">
      <c r="G370" s="103"/>
      <c r="H370" s="103">
        <f t="shared" si="5"/>
        <v>0</v>
      </c>
    </row>
    <row r="371" spans="7:8" x14ac:dyDescent="0.25">
      <c r="G371" s="103"/>
      <c r="H371" s="103">
        <f t="shared" si="5"/>
        <v>0</v>
      </c>
    </row>
    <row r="372" spans="7:8" x14ac:dyDescent="0.25">
      <c r="G372" s="103"/>
      <c r="H372" s="103">
        <f t="shared" si="5"/>
        <v>0</v>
      </c>
    </row>
    <row r="373" spans="7:8" x14ac:dyDescent="0.25">
      <c r="G373" s="103"/>
      <c r="H373" s="103">
        <f t="shared" si="5"/>
        <v>0</v>
      </c>
    </row>
    <row r="374" spans="7:8" x14ac:dyDescent="0.25">
      <c r="G374" s="103"/>
      <c r="H374" s="103">
        <f t="shared" si="5"/>
        <v>0</v>
      </c>
    </row>
    <row r="375" spans="7:8" x14ac:dyDescent="0.25">
      <c r="G375" s="103"/>
      <c r="H375" s="103">
        <f t="shared" si="5"/>
        <v>0</v>
      </c>
    </row>
    <row r="376" spans="7:8" x14ac:dyDescent="0.25">
      <c r="G376" s="103"/>
      <c r="H376" s="103">
        <f t="shared" si="5"/>
        <v>0</v>
      </c>
    </row>
    <row r="377" spans="7:8" x14ac:dyDescent="0.25">
      <c r="G377" s="103"/>
      <c r="H377" s="103">
        <f t="shared" si="5"/>
        <v>0</v>
      </c>
    </row>
    <row r="378" spans="7:8" x14ac:dyDescent="0.25">
      <c r="G378" s="103"/>
      <c r="H378" s="103">
        <f t="shared" si="5"/>
        <v>0</v>
      </c>
    </row>
    <row r="379" spans="7:8" x14ac:dyDescent="0.25">
      <c r="G379" s="103"/>
      <c r="H379" s="103">
        <f t="shared" si="5"/>
        <v>0</v>
      </c>
    </row>
    <row r="380" spans="7:8" x14ac:dyDescent="0.25">
      <c r="G380" s="103"/>
      <c r="H380" s="103">
        <f t="shared" si="5"/>
        <v>0</v>
      </c>
    </row>
    <row r="381" spans="7:8" x14ac:dyDescent="0.25">
      <c r="G381" s="103"/>
      <c r="H381" s="103">
        <f t="shared" si="5"/>
        <v>0</v>
      </c>
    </row>
    <row r="382" spans="7:8" x14ac:dyDescent="0.25">
      <c r="G382" s="103"/>
      <c r="H382" s="103">
        <f t="shared" si="5"/>
        <v>0</v>
      </c>
    </row>
    <row r="383" spans="7:8" x14ac:dyDescent="0.25">
      <c r="G383" s="103"/>
      <c r="H383" s="103">
        <f t="shared" si="5"/>
        <v>0</v>
      </c>
    </row>
    <row r="384" spans="7:8" x14ac:dyDescent="0.25">
      <c r="G384" s="103"/>
      <c r="H384" s="103">
        <f t="shared" si="5"/>
        <v>0</v>
      </c>
    </row>
    <row r="385" spans="7:8" x14ac:dyDescent="0.25">
      <c r="G385" s="103"/>
      <c r="H385" s="103">
        <f t="shared" si="5"/>
        <v>0</v>
      </c>
    </row>
    <row r="386" spans="7:8" x14ac:dyDescent="0.25">
      <c r="G386" s="103"/>
      <c r="H386" s="103">
        <f t="shared" si="5"/>
        <v>0</v>
      </c>
    </row>
    <row r="387" spans="7:8" x14ac:dyDescent="0.25">
      <c r="G387" s="103"/>
      <c r="H387" s="103">
        <f t="shared" si="5"/>
        <v>0</v>
      </c>
    </row>
    <row r="388" spans="7:8" x14ac:dyDescent="0.25">
      <c r="G388" s="103"/>
      <c r="H388" s="103">
        <f t="shared" ref="H388:H451" si="6">IF(F388="inperson",(IF(G388&gt;85,(G388-85),0)),0)</f>
        <v>0</v>
      </c>
    </row>
    <row r="389" spans="7:8" x14ac:dyDescent="0.25">
      <c r="G389" s="103"/>
      <c r="H389" s="103">
        <f t="shared" si="6"/>
        <v>0</v>
      </c>
    </row>
    <row r="390" spans="7:8" x14ac:dyDescent="0.25">
      <c r="G390" s="103"/>
      <c r="H390" s="103">
        <f t="shared" si="6"/>
        <v>0</v>
      </c>
    </row>
    <row r="391" spans="7:8" x14ac:dyDescent="0.25">
      <c r="G391" s="103"/>
      <c r="H391" s="103">
        <f t="shared" si="6"/>
        <v>0</v>
      </c>
    </row>
    <row r="392" spans="7:8" x14ac:dyDescent="0.25">
      <c r="G392" s="103"/>
      <c r="H392" s="103">
        <f t="shared" si="6"/>
        <v>0</v>
      </c>
    </row>
    <row r="393" spans="7:8" x14ac:dyDescent="0.25">
      <c r="G393" s="103"/>
      <c r="H393" s="103">
        <f t="shared" si="6"/>
        <v>0</v>
      </c>
    </row>
    <row r="394" spans="7:8" x14ac:dyDescent="0.25">
      <c r="G394" s="103"/>
      <c r="H394" s="103">
        <f t="shared" si="6"/>
        <v>0</v>
      </c>
    </row>
    <row r="395" spans="7:8" x14ac:dyDescent="0.25">
      <c r="G395" s="103"/>
      <c r="H395" s="103">
        <f t="shared" si="6"/>
        <v>0</v>
      </c>
    </row>
    <row r="396" spans="7:8" x14ac:dyDescent="0.25">
      <c r="G396" s="103"/>
      <c r="H396" s="103">
        <f t="shared" si="6"/>
        <v>0</v>
      </c>
    </row>
    <row r="397" spans="7:8" x14ac:dyDescent="0.25">
      <c r="G397" s="103"/>
      <c r="H397" s="103">
        <f t="shared" si="6"/>
        <v>0</v>
      </c>
    </row>
    <row r="398" spans="7:8" x14ac:dyDescent="0.25">
      <c r="G398" s="103"/>
      <c r="H398" s="103">
        <f t="shared" si="6"/>
        <v>0</v>
      </c>
    </row>
    <row r="399" spans="7:8" x14ac:dyDescent="0.25">
      <c r="G399" s="103"/>
      <c r="H399" s="103">
        <f t="shared" si="6"/>
        <v>0</v>
      </c>
    </row>
    <row r="400" spans="7:8" x14ac:dyDescent="0.25">
      <c r="G400" s="103"/>
      <c r="H400" s="103">
        <f t="shared" si="6"/>
        <v>0</v>
      </c>
    </row>
    <row r="401" spans="7:8" x14ac:dyDescent="0.25">
      <c r="G401" s="103"/>
      <c r="H401" s="103">
        <f t="shared" si="6"/>
        <v>0</v>
      </c>
    </row>
    <row r="402" spans="7:8" x14ac:dyDescent="0.25">
      <c r="G402" s="103"/>
      <c r="H402" s="103">
        <f t="shared" si="6"/>
        <v>0</v>
      </c>
    </row>
    <row r="403" spans="7:8" x14ac:dyDescent="0.25">
      <c r="G403" s="103"/>
      <c r="H403" s="103">
        <f t="shared" si="6"/>
        <v>0</v>
      </c>
    </row>
    <row r="404" spans="7:8" x14ac:dyDescent="0.25">
      <c r="G404" s="103"/>
      <c r="H404" s="103">
        <f t="shared" si="6"/>
        <v>0</v>
      </c>
    </row>
    <row r="405" spans="7:8" x14ac:dyDescent="0.25">
      <c r="G405" s="103"/>
      <c r="H405" s="103">
        <f t="shared" si="6"/>
        <v>0</v>
      </c>
    </row>
    <row r="406" spans="7:8" x14ac:dyDescent="0.25">
      <c r="G406" s="103"/>
      <c r="H406" s="103">
        <f t="shared" si="6"/>
        <v>0</v>
      </c>
    </row>
    <row r="407" spans="7:8" x14ac:dyDescent="0.25">
      <c r="G407" s="103"/>
      <c r="H407" s="103">
        <f t="shared" si="6"/>
        <v>0</v>
      </c>
    </row>
    <row r="408" spans="7:8" x14ac:dyDescent="0.25">
      <c r="G408" s="103"/>
      <c r="H408" s="103">
        <f t="shared" si="6"/>
        <v>0</v>
      </c>
    </row>
    <row r="409" spans="7:8" x14ac:dyDescent="0.25">
      <c r="G409" s="103"/>
      <c r="H409" s="103">
        <f t="shared" si="6"/>
        <v>0</v>
      </c>
    </row>
    <row r="410" spans="7:8" x14ac:dyDescent="0.25">
      <c r="G410" s="103"/>
      <c r="H410" s="103">
        <f t="shared" si="6"/>
        <v>0</v>
      </c>
    </row>
    <row r="411" spans="7:8" x14ac:dyDescent="0.25">
      <c r="G411" s="103"/>
      <c r="H411" s="103">
        <f t="shared" si="6"/>
        <v>0</v>
      </c>
    </row>
    <row r="412" spans="7:8" x14ac:dyDescent="0.25">
      <c r="G412" s="103"/>
      <c r="H412" s="103">
        <f t="shared" si="6"/>
        <v>0</v>
      </c>
    </row>
    <row r="413" spans="7:8" x14ac:dyDescent="0.25">
      <c r="G413" s="103"/>
      <c r="H413" s="103">
        <f t="shared" si="6"/>
        <v>0</v>
      </c>
    </row>
    <row r="414" spans="7:8" x14ac:dyDescent="0.25">
      <c r="G414" s="103"/>
      <c r="H414" s="103">
        <f t="shared" si="6"/>
        <v>0</v>
      </c>
    </row>
    <row r="415" spans="7:8" x14ac:dyDescent="0.25">
      <c r="G415" s="103"/>
      <c r="H415" s="103">
        <f t="shared" si="6"/>
        <v>0</v>
      </c>
    </row>
    <row r="416" spans="7:8" x14ac:dyDescent="0.25">
      <c r="G416" s="103"/>
      <c r="H416" s="103">
        <f t="shared" si="6"/>
        <v>0</v>
      </c>
    </row>
    <row r="417" spans="7:8" x14ac:dyDescent="0.25">
      <c r="G417" s="103"/>
      <c r="H417" s="103">
        <f t="shared" si="6"/>
        <v>0</v>
      </c>
    </row>
    <row r="418" spans="7:8" x14ac:dyDescent="0.25">
      <c r="G418" s="103"/>
      <c r="H418" s="103">
        <f t="shared" si="6"/>
        <v>0</v>
      </c>
    </row>
    <row r="419" spans="7:8" x14ac:dyDescent="0.25">
      <c r="G419" s="103"/>
      <c r="H419" s="103">
        <f t="shared" si="6"/>
        <v>0</v>
      </c>
    </row>
    <row r="420" spans="7:8" x14ac:dyDescent="0.25">
      <c r="G420" s="103"/>
      <c r="H420" s="103">
        <f t="shared" si="6"/>
        <v>0</v>
      </c>
    </row>
    <row r="421" spans="7:8" x14ac:dyDescent="0.25">
      <c r="G421" s="103"/>
      <c r="H421" s="103">
        <f t="shared" si="6"/>
        <v>0</v>
      </c>
    </row>
    <row r="422" spans="7:8" x14ac:dyDescent="0.25">
      <c r="G422" s="103"/>
      <c r="H422" s="103">
        <f t="shared" si="6"/>
        <v>0</v>
      </c>
    </row>
    <row r="423" spans="7:8" x14ac:dyDescent="0.25">
      <c r="G423" s="103"/>
      <c r="H423" s="103">
        <f t="shared" si="6"/>
        <v>0</v>
      </c>
    </row>
    <row r="424" spans="7:8" x14ac:dyDescent="0.25">
      <c r="G424" s="103"/>
      <c r="H424" s="103">
        <f t="shared" si="6"/>
        <v>0</v>
      </c>
    </row>
    <row r="425" spans="7:8" x14ac:dyDescent="0.25">
      <c r="G425" s="103"/>
      <c r="H425" s="103">
        <f t="shared" si="6"/>
        <v>0</v>
      </c>
    </row>
    <row r="426" spans="7:8" x14ac:dyDescent="0.25">
      <c r="G426" s="103"/>
      <c r="H426" s="103">
        <f t="shared" si="6"/>
        <v>0</v>
      </c>
    </row>
    <row r="427" spans="7:8" x14ac:dyDescent="0.25">
      <c r="G427" s="103"/>
      <c r="H427" s="103">
        <f t="shared" si="6"/>
        <v>0</v>
      </c>
    </row>
    <row r="428" spans="7:8" x14ac:dyDescent="0.25">
      <c r="G428" s="103"/>
      <c r="H428" s="103">
        <f t="shared" si="6"/>
        <v>0</v>
      </c>
    </row>
    <row r="429" spans="7:8" x14ac:dyDescent="0.25">
      <c r="G429" s="103"/>
      <c r="H429" s="103">
        <f t="shared" si="6"/>
        <v>0</v>
      </c>
    </row>
    <row r="430" spans="7:8" x14ac:dyDescent="0.25">
      <c r="G430" s="103"/>
      <c r="H430" s="103">
        <f t="shared" si="6"/>
        <v>0</v>
      </c>
    </row>
    <row r="431" spans="7:8" x14ac:dyDescent="0.25">
      <c r="G431" s="103"/>
      <c r="H431" s="103">
        <f t="shared" si="6"/>
        <v>0</v>
      </c>
    </row>
    <row r="432" spans="7:8" x14ac:dyDescent="0.25">
      <c r="G432" s="103"/>
      <c r="H432" s="103">
        <f t="shared" si="6"/>
        <v>0</v>
      </c>
    </row>
    <row r="433" spans="7:8" x14ac:dyDescent="0.25">
      <c r="G433" s="103"/>
      <c r="H433" s="103">
        <f t="shared" si="6"/>
        <v>0</v>
      </c>
    </row>
    <row r="434" spans="7:8" x14ac:dyDescent="0.25">
      <c r="G434" s="103"/>
      <c r="H434" s="103">
        <f t="shared" si="6"/>
        <v>0</v>
      </c>
    </row>
    <row r="435" spans="7:8" x14ac:dyDescent="0.25">
      <c r="G435" s="103"/>
      <c r="H435" s="103">
        <f t="shared" si="6"/>
        <v>0</v>
      </c>
    </row>
    <row r="436" spans="7:8" x14ac:dyDescent="0.25">
      <c r="G436" s="103"/>
      <c r="H436" s="103">
        <f t="shared" si="6"/>
        <v>0</v>
      </c>
    </row>
    <row r="437" spans="7:8" x14ac:dyDescent="0.25">
      <c r="G437" s="103"/>
      <c r="H437" s="103">
        <f t="shared" si="6"/>
        <v>0</v>
      </c>
    </row>
    <row r="438" spans="7:8" x14ac:dyDescent="0.25">
      <c r="G438" s="103"/>
      <c r="H438" s="103">
        <f t="shared" si="6"/>
        <v>0</v>
      </c>
    </row>
    <row r="439" spans="7:8" x14ac:dyDescent="0.25">
      <c r="G439" s="103"/>
      <c r="H439" s="103">
        <f t="shared" si="6"/>
        <v>0</v>
      </c>
    </row>
    <row r="440" spans="7:8" x14ac:dyDescent="0.25">
      <c r="G440" s="103"/>
      <c r="H440" s="103">
        <f t="shared" si="6"/>
        <v>0</v>
      </c>
    </row>
    <row r="441" spans="7:8" x14ac:dyDescent="0.25">
      <c r="G441" s="103"/>
      <c r="H441" s="103">
        <f t="shared" si="6"/>
        <v>0</v>
      </c>
    </row>
    <row r="442" spans="7:8" x14ac:dyDescent="0.25">
      <c r="G442" s="103"/>
      <c r="H442" s="103">
        <f t="shared" si="6"/>
        <v>0</v>
      </c>
    </row>
    <row r="443" spans="7:8" x14ac:dyDescent="0.25">
      <c r="G443" s="103"/>
      <c r="H443" s="103">
        <f t="shared" si="6"/>
        <v>0</v>
      </c>
    </row>
    <row r="444" spans="7:8" x14ac:dyDescent="0.25">
      <c r="G444" s="103"/>
      <c r="H444" s="103">
        <f t="shared" si="6"/>
        <v>0</v>
      </c>
    </row>
    <row r="445" spans="7:8" x14ac:dyDescent="0.25">
      <c r="G445" s="103"/>
      <c r="H445" s="103">
        <f t="shared" si="6"/>
        <v>0</v>
      </c>
    </row>
    <row r="446" spans="7:8" x14ac:dyDescent="0.25">
      <c r="G446" s="103"/>
      <c r="H446" s="103">
        <f t="shared" si="6"/>
        <v>0</v>
      </c>
    </row>
    <row r="447" spans="7:8" x14ac:dyDescent="0.25">
      <c r="G447" s="103"/>
      <c r="H447" s="103">
        <f t="shared" si="6"/>
        <v>0</v>
      </c>
    </row>
    <row r="448" spans="7:8" x14ac:dyDescent="0.25">
      <c r="G448" s="103"/>
      <c r="H448" s="103">
        <f t="shared" si="6"/>
        <v>0</v>
      </c>
    </row>
    <row r="449" spans="7:8" x14ac:dyDescent="0.25">
      <c r="G449" s="103"/>
      <c r="H449" s="103">
        <f t="shared" si="6"/>
        <v>0</v>
      </c>
    </row>
    <row r="450" spans="7:8" x14ac:dyDescent="0.25">
      <c r="G450" s="103"/>
      <c r="H450" s="103">
        <f t="shared" si="6"/>
        <v>0</v>
      </c>
    </row>
    <row r="451" spans="7:8" x14ac:dyDescent="0.25">
      <c r="G451" s="103"/>
      <c r="H451" s="103">
        <f t="shared" si="6"/>
        <v>0</v>
      </c>
    </row>
    <row r="452" spans="7:8" x14ac:dyDescent="0.25">
      <c r="G452" s="103"/>
      <c r="H452" s="103">
        <f t="shared" ref="H452:H515" si="7">IF(F452="inperson",(IF(G452&gt;85,(G452-85),0)),0)</f>
        <v>0</v>
      </c>
    </row>
    <row r="453" spans="7:8" x14ac:dyDescent="0.25">
      <c r="G453" s="103"/>
      <c r="H453" s="103">
        <f t="shared" si="7"/>
        <v>0</v>
      </c>
    </row>
    <row r="454" spans="7:8" x14ac:dyDescent="0.25">
      <c r="G454" s="103"/>
      <c r="H454" s="103">
        <f t="shared" si="7"/>
        <v>0</v>
      </c>
    </row>
    <row r="455" spans="7:8" x14ac:dyDescent="0.25">
      <c r="G455" s="103"/>
      <c r="H455" s="103">
        <f t="shared" si="7"/>
        <v>0</v>
      </c>
    </row>
    <row r="456" spans="7:8" x14ac:dyDescent="0.25">
      <c r="G456" s="103"/>
      <c r="H456" s="103">
        <f t="shared" si="7"/>
        <v>0</v>
      </c>
    </row>
    <row r="457" spans="7:8" x14ac:dyDescent="0.25">
      <c r="G457" s="103"/>
      <c r="H457" s="103">
        <f t="shared" si="7"/>
        <v>0</v>
      </c>
    </row>
    <row r="458" spans="7:8" x14ac:dyDescent="0.25">
      <c r="G458" s="103"/>
      <c r="H458" s="103">
        <f t="shared" si="7"/>
        <v>0</v>
      </c>
    </row>
    <row r="459" spans="7:8" x14ac:dyDescent="0.25">
      <c r="G459" s="103"/>
      <c r="H459" s="103">
        <f t="shared" si="7"/>
        <v>0</v>
      </c>
    </row>
    <row r="460" spans="7:8" x14ac:dyDescent="0.25">
      <c r="G460" s="103"/>
      <c r="H460" s="103">
        <f t="shared" si="7"/>
        <v>0</v>
      </c>
    </row>
    <row r="461" spans="7:8" x14ac:dyDescent="0.25">
      <c r="G461" s="103"/>
      <c r="H461" s="103">
        <f t="shared" si="7"/>
        <v>0</v>
      </c>
    </row>
    <row r="462" spans="7:8" x14ac:dyDescent="0.25">
      <c r="G462" s="103"/>
      <c r="H462" s="103">
        <f t="shared" si="7"/>
        <v>0</v>
      </c>
    </row>
    <row r="463" spans="7:8" x14ac:dyDescent="0.25">
      <c r="G463" s="103"/>
      <c r="H463" s="103">
        <f t="shared" si="7"/>
        <v>0</v>
      </c>
    </row>
    <row r="464" spans="7:8" x14ac:dyDescent="0.25">
      <c r="G464" s="103"/>
      <c r="H464" s="103">
        <f t="shared" si="7"/>
        <v>0</v>
      </c>
    </row>
    <row r="465" spans="7:8" x14ac:dyDescent="0.25">
      <c r="G465" s="103"/>
      <c r="H465" s="103">
        <f t="shared" si="7"/>
        <v>0</v>
      </c>
    </row>
    <row r="466" spans="7:8" x14ac:dyDescent="0.25">
      <c r="G466" s="103"/>
      <c r="H466" s="103">
        <f t="shared" si="7"/>
        <v>0</v>
      </c>
    </row>
    <row r="467" spans="7:8" x14ac:dyDescent="0.25">
      <c r="G467" s="103"/>
      <c r="H467" s="103">
        <f t="shared" si="7"/>
        <v>0</v>
      </c>
    </row>
    <row r="468" spans="7:8" x14ac:dyDescent="0.25">
      <c r="G468" s="103"/>
      <c r="H468" s="103">
        <f t="shared" si="7"/>
        <v>0</v>
      </c>
    </row>
    <row r="469" spans="7:8" x14ac:dyDescent="0.25">
      <c r="G469" s="103"/>
      <c r="H469" s="103">
        <f t="shared" si="7"/>
        <v>0</v>
      </c>
    </row>
    <row r="470" spans="7:8" x14ac:dyDescent="0.25">
      <c r="G470" s="103"/>
      <c r="H470" s="103">
        <f t="shared" si="7"/>
        <v>0</v>
      </c>
    </row>
    <row r="471" spans="7:8" x14ac:dyDescent="0.25">
      <c r="G471" s="103"/>
      <c r="H471" s="103">
        <f t="shared" si="7"/>
        <v>0</v>
      </c>
    </row>
    <row r="472" spans="7:8" x14ac:dyDescent="0.25">
      <c r="G472" s="103"/>
      <c r="H472" s="103">
        <f t="shared" si="7"/>
        <v>0</v>
      </c>
    </row>
    <row r="473" spans="7:8" x14ac:dyDescent="0.25">
      <c r="G473" s="103"/>
      <c r="H473" s="103">
        <f t="shared" si="7"/>
        <v>0</v>
      </c>
    </row>
    <row r="474" spans="7:8" x14ac:dyDescent="0.25">
      <c r="G474" s="103"/>
      <c r="H474" s="103">
        <f t="shared" si="7"/>
        <v>0</v>
      </c>
    </row>
    <row r="475" spans="7:8" x14ac:dyDescent="0.25">
      <c r="G475" s="103"/>
      <c r="H475" s="103">
        <f t="shared" si="7"/>
        <v>0</v>
      </c>
    </row>
    <row r="476" spans="7:8" x14ac:dyDescent="0.25">
      <c r="G476" s="103"/>
      <c r="H476" s="103">
        <f t="shared" si="7"/>
        <v>0</v>
      </c>
    </row>
    <row r="477" spans="7:8" x14ac:dyDescent="0.25">
      <c r="G477" s="103"/>
      <c r="H477" s="103">
        <f t="shared" si="7"/>
        <v>0</v>
      </c>
    </row>
    <row r="478" spans="7:8" x14ac:dyDescent="0.25">
      <c r="G478" s="103"/>
      <c r="H478" s="103">
        <f t="shared" si="7"/>
        <v>0</v>
      </c>
    </row>
    <row r="479" spans="7:8" x14ac:dyDescent="0.25">
      <c r="G479" s="103"/>
      <c r="H479" s="103">
        <f t="shared" si="7"/>
        <v>0</v>
      </c>
    </row>
    <row r="480" spans="7:8" x14ac:dyDescent="0.25">
      <c r="G480" s="103"/>
      <c r="H480" s="103">
        <f t="shared" si="7"/>
        <v>0</v>
      </c>
    </row>
    <row r="481" spans="7:8" x14ac:dyDescent="0.25">
      <c r="G481" s="103"/>
      <c r="H481" s="103">
        <f t="shared" si="7"/>
        <v>0</v>
      </c>
    </row>
    <row r="482" spans="7:8" x14ac:dyDescent="0.25">
      <c r="G482" s="103"/>
      <c r="H482" s="103">
        <f t="shared" si="7"/>
        <v>0</v>
      </c>
    </row>
    <row r="483" spans="7:8" x14ac:dyDescent="0.25">
      <c r="G483" s="103"/>
      <c r="H483" s="103">
        <f t="shared" si="7"/>
        <v>0</v>
      </c>
    </row>
    <row r="484" spans="7:8" x14ac:dyDescent="0.25">
      <c r="G484" s="103"/>
      <c r="H484" s="103">
        <f t="shared" si="7"/>
        <v>0</v>
      </c>
    </row>
    <row r="485" spans="7:8" x14ac:dyDescent="0.25">
      <c r="G485" s="103"/>
      <c r="H485" s="103">
        <f t="shared" si="7"/>
        <v>0</v>
      </c>
    </row>
    <row r="486" spans="7:8" x14ac:dyDescent="0.25">
      <c r="G486" s="103"/>
      <c r="H486" s="103">
        <f t="shared" si="7"/>
        <v>0</v>
      </c>
    </row>
    <row r="487" spans="7:8" x14ac:dyDescent="0.25">
      <c r="G487" s="103"/>
      <c r="H487" s="103">
        <f t="shared" si="7"/>
        <v>0</v>
      </c>
    </row>
    <row r="488" spans="7:8" x14ac:dyDescent="0.25">
      <c r="G488" s="103"/>
      <c r="H488" s="103">
        <f t="shared" si="7"/>
        <v>0</v>
      </c>
    </row>
    <row r="489" spans="7:8" x14ac:dyDescent="0.25">
      <c r="G489" s="103"/>
      <c r="H489" s="103">
        <f t="shared" si="7"/>
        <v>0</v>
      </c>
    </row>
    <row r="490" spans="7:8" x14ac:dyDescent="0.25">
      <c r="G490" s="103"/>
      <c r="H490" s="103">
        <f t="shared" si="7"/>
        <v>0</v>
      </c>
    </row>
    <row r="491" spans="7:8" x14ac:dyDescent="0.25">
      <c r="G491" s="103"/>
      <c r="H491" s="103">
        <f t="shared" si="7"/>
        <v>0</v>
      </c>
    </row>
    <row r="492" spans="7:8" x14ac:dyDescent="0.25">
      <c r="G492" s="103"/>
      <c r="H492" s="103">
        <f t="shared" si="7"/>
        <v>0</v>
      </c>
    </row>
    <row r="493" spans="7:8" x14ac:dyDescent="0.25">
      <c r="G493" s="103"/>
      <c r="H493" s="103">
        <f t="shared" si="7"/>
        <v>0</v>
      </c>
    </row>
    <row r="494" spans="7:8" x14ac:dyDescent="0.25">
      <c r="G494" s="103"/>
      <c r="H494" s="103">
        <f t="shared" si="7"/>
        <v>0</v>
      </c>
    </row>
    <row r="495" spans="7:8" x14ac:dyDescent="0.25">
      <c r="G495" s="103"/>
      <c r="H495" s="103">
        <f t="shared" si="7"/>
        <v>0</v>
      </c>
    </row>
    <row r="496" spans="7:8" x14ac:dyDescent="0.25">
      <c r="G496" s="103"/>
      <c r="H496" s="103">
        <f t="shared" si="7"/>
        <v>0</v>
      </c>
    </row>
    <row r="497" spans="7:8" x14ac:dyDescent="0.25">
      <c r="G497" s="103"/>
      <c r="H497" s="103">
        <f t="shared" si="7"/>
        <v>0</v>
      </c>
    </row>
    <row r="498" spans="7:8" x14ac:dyDescent="0.25">
      <c r="G498" s="103"/>
      <c r="H498" s="103">
        <f t="shared" si="7"/>
        <v>0</v>
      </c>
    </row>
    <row r="499" spans="7:8" x14ac:dyDescent="0.25">
      <c r="G499" s="103"/>
      <c r="H499" s="103">
        <f t="shared" si="7"/>
        <v>0</v>
      </c>
    </row>
    <row r="500" spans="7:8" x14ac:dyDescent="0.25">
      <c r="G500" s="103"/>
      <c r="H500" s="103">
        <f t="shared" si="7"/>
        <v>0</v>
      </c>
    </row>
    <row r="501" spans="7:8" x14ac:dyDescent="0.25">
      <c r="G501" s="103"/>
      <c r="H501" s="103">
        <f t="shared" si="7"/>
        <v>0</v>
      </c>
    </row>
    <row r="502" spans="7:8" x14ac:dyDescent="0.25">
      <c r="G502" s="103"/>
      <c r="H502" s="103">
        <f t="shared" si="7"/>
        <v>0</v>
      </c>
    </row>
    <row r="503" spans="7:8" x14ac:dyDescent="0.25">
      <c r="G503" s="103"/>
      <c r="H503" s="103">
        <f t="shared" si="7"/>
        <v>0</v>
      </c>
    </row>
    <row r="504" spans="7:8" x14ac:dyDescent="0.25">
      <c r="G504" s="103"/>
      <c r="H504" s="103">
        <f t="shared" si="7"/>
        <v>0</v>
      </c>
    </row>
    <row r="505" spans="7:8" x14ac:dyDescent="0.25">
      <c r="G505" s="103"/>
      <c r="H505" s="103">
        <f t="shared" si="7"/>
        <v>0</v>
      </c>
    </row>
    <row r="506" spans="7:8" x14ac:dyDescent="0.25">
      <c r="G506" s="103"/>
      <c r="H506" s="103">
        <f t="shared" si="7"/>
        <v>0</v>
      </c>
    </row>
    <row r="507" spans="7:8" x14ac:dyDescent="0.25">
      <c r="G507" s="103"/>
      <c r="H507" s="103">
        <f t="shared" si="7"/>
        <v>0</v>
      </c>
    </row>
    <row r="508" spans="7:8" x14ac:dyDescent="0.25">
      <c r="G508" s="103"/>
      <c r="H508" s="103">
        <f t="shared" si="7"/>
        <v>0</v>
      </c>
    </row>
    <row r="509" spans="7:8" x14ac:dyDescent="0.25">
      <c r="G509" s="103"/>
      <c r="H509" s="103">
        <f t="shared" si="7"/>
        <v>0</v>
      </c>
    </row>
    <row r="510" spans="7:8" x14ac:dyDescent="0.25">
      <c r="G510" s="103"/>
      <c r="H510" s="103">
        <f t="shared" si="7"/>
        <v>0</v>
      </c>
    </row>
    <row r="511" spans="7:8" x14ac:dyDescent="0.25">
      <c r="G511" s="103"/>
      <c r="H511" s="103">
        <f t="shared" si="7"/>
        <v>0</v>
      </c>
    </row>
    <row r="512" spans="7:8" x14ac:dyDescent="0.25">
      <c r="G512" s="103"/>
      <c r="H512" s="103">
        <f t="shared" si="7"/>
        <v>0</v>
      </c>
    </row>
    <row r="513" spans="7:8" x14ac:dyDescent="0.25">
      <c r="G513" s="103"/>
      <c r="H513" s="103">
        <f t="shared" si="7"/>
        <v>0</v>
      </c>
    </row>
    <row r="514" spans="7:8" x14ac:dyDescent="0.25">
      <c r="G514" s="103"/>
      <c r="H514" s="103">
        <f t="shared" si="7"/>
        <v>0</v>
      </c>
    </row>
    <row r="515" spans="7:8" x14ac:dyDescent="0.25">
      <c r="G515" s="103"/>
      <c r="H515" s="103">
        <f t="shared" si="7"/>
        <v>0</v>
      </c>
    </row>
    <row r="516" spans="7:8" x14ac:dyDescent="0.25">
      <c r="G516" s="103"/>
      <c r="H516" s="103">
        <f t="shared" ref="H516:H530" si="8">IF(F516="inperson",(IF(G516&gt;85,(G516-85),0)),0)</f>
        <v>0</v>
      </c>
    </row>
    <row r="517" spans="7:8" x14ac:dyDescent="0.25">
      <c r="G517" s="103"/>
      <c r="H517" s="103">
        <f t="shared" si="8"/>
        <v>0</v>
      </c>
    </row>
    <row r="518" spans="7:8" x14ac:dyDescent="0.25">
      <c r="G518" s="103"/>
      <c r="H518" s="103">
        <f t="shared" si="8"/>
        <v>0</v>
      </c>
    </row>
    <row r="519" spans="7:8" x14ac:dyDescent="0.25">
      <c r="G519" s="103"/>
      <c r="H519" s="103">
        <f t="shared" si="8"/>
        <v>0</v>
      </c>
    </row>
    <row r="520" spans="7:8" x14ac:dyDescent="0.25">
      <c r="G520" s="103"/>
      <c r="H520" s="103">
        <f t="shared" si="8"/>
        <v>0</v>
      </c>
    </row>
    <row r="521" spans="7:8" x14ac:dyDescent="0.25">
      <c r="G521" s="103"/>
      <c r="H521" s="103">
        <f t="shared" si="8"/>
        <v>0</v>
      </c>
    </row>
    <row r="522" spans="7:8" x14ac:dyDescent="0.25">
      <c r="G522" s="103"/>
      <c r="H522" s="103">
        <f t="shared" si="8"/>
        <v>0</v>
      </c>
    </row>
    <row r="523" spans="7:8" x14ac:dyDescent="0.25">
      <c r="G523" s="103"/>
      <c r="H523" s="103">
        <f t="shared" si="8"/>
        <v>0</v>
      </c>
    </row>
    <row r="524" spans="7:8" x14ac:dyDescent="0.25">
      <c r="G524" s="103"/>
      <c r="H524" s="103">
        <f t="shared" si="8"/>
        <v>0</v>
      </c>
    </row>
    <row r="525" spans="7:8" x14ac:dyDescent="0.25">
      <c r="G525" s="103"/>
      <c r="H525" s="103">
        <f t="shared" si="8"/>
        <v>0</v>
      </c>
    </row>
    <row r="526" spans="7:8" x14ac:dyDescent="0.25">
      <c r="G526" s="103"/>
      <c r="H526" s="103">
        <f t="shared" si="8"/>
        <v>0</v>
      </c>
    </row>
    <row r="527" spans="7:8" x14ac:dyDescent="0.25">
      <c r="G527" s="103"/>
      <c r="H527" s="103">
        <f t="shared" si="8"/>
        <v>0</v>
      </c>
    </row>
    <row r="528" spans="7:8" x14ac:dyDescent="0.25">
      <c r="G528" s="103"/>
      <c r="H528" s="103">
        <f t="shared" si="8"/>
        <v>0</v>
      </c>
    </row>
    <row r="529" spans="7:8" x14ac:dyDescent="0.25">
      <c r="G529" s="103"/>
      <c r="H529" s="103">
        <f t="shared" si="8"/>
        <v>0</v>
      </c>
    </row>
    <row r="530" spans="7:8" x14ac:dyDescent="0.25">
      <c r="G530" s="103"/>
      <c r="H530" s="103">
        <f t="shared" si="8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F30" sqref="F30"/>
    </sheetView>
  </sheetViews>
  <sheetFormatPr defaultColWidth="11" defaultRowHeight="15.75" x14ac:dyDescent="0.25"/>
  <cols>
    <col min="1" max="1" width="22.375" customWidth="1"/>
    <col min="2" max="2" width="14.875" customWidth="1"/>
    <col min="7" max="7" width="24.125" customWidth="1"/>
    <col min="8" max="8" width="11.5" customWidth="1"/>
    <col min="10" max="10" width="7" customWidth="1"/>
    <col min="11" max="11" width="7.625" customWidth="1"/>
    <col min="12" max="12" width="8" customWidth="1"/>
    <col min="13" max="13" width="7.875" customWidth="1"/>
    <col min="14" max="14" width="7.5" customWidth="1"/>
    <col min="15" max="15" width="7.875" customWidth="1"/>
    <col min="16" max="16" width="8.625" customWidth="1"/>
  </cols>
  <sheetData>
    <row r="1" spans="1:19" x14ac:dyDescent="0.25">
      <c r="A1" s="1" t="s">
        <v>9</v>
      </c>
      <c r="B1" s="1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1" t="s">
        <v>6</v>
      </c>
      <c r="H1" s="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6.5" thickBot="1" x14ac:dyDescent="0.3">
      <c r="A2" s="39" t="s">
        <v>12</v>
      </c>
      <c r="B2" s="40"/>
      <c r="C2" s="41"/>
      <c r="D2" s="40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A3" s="40"/>
      <c r="B3" s="40" t="s">
        <v>12</v>
      </c>
      <c r="C3" s="41">
        <v>0.18</v>
      </c>
      <c r="D3" s="46">
        <v>6240</v>
      </c>
      <c r="E3" s="41">
        <f>C3*D3</f>
        <v>1123.2</v>
      </c>
      <c r="F3" s="41"/>
      <c r="G3" s="40" t="s">
        <v>65</v>
      </c>
      <c r="H3" s="40"/>
      <c r="I3" s="68"/>
      <c r="J3" s="69" t="s">
        <v>47</v>
      </c>
      <c r="K3" s="69" t="s">
        <v>56</v>
      </c>
      <c r="L3" s="69" t="s">
        <v>57</v>
      </c>
      <c r="M3" s="69" t="s">
        <v>58</v>
      </c>
      <c r="N3" s="69" t="s">
        <v>59</v>
      </c>
      <c r="O3" s="69" t="s">
        <v>50</v>
      </c>
      <c r="P3" s="70" t="s">
        <v>15</v>
      </c>
      <c r="Q3" s="40"/>
      <c r="R3" s="40"/>
      <c r="S3" s="40"/>
    </row>
    <row r="4" spans="1:19" x14ac:dyDescent="0.25">
      <c r="A4" s="40"/>
      <c r="B4" s="40" t="s">
        <v>62</v>
      </c>
      <c r="D4" s="40"/>
      <c r="E4" s="58">
        <v>0.1</v>
      </c>
      <c r="F4" s="41"/>
      <c r="G4" s="40"/>
      <c r="H4" s="40"/>
      <c r="I4" s="71" t="s">
        <v>12</v>
      </c>
      <c r="J4" s="72">
        <v>880</v>
      </c>
      <c r="K4" s="72">
        <v>1500</v>
      </c>
      <c r="L4" s="72">
        <v>2700</v>
      </c>
      <c r="M4" s="72">
        <v>850</v>
      </c>
      <c r="N4" s="72">
        <v>205</v>
      </c>
      <c r="O4" s="72">
        <v>105</v>
      </c>
      <c r="P4" s="73">
        <f>SUM(J4:O4)</f>
        <v>6240</v>
      </c>
      <c r="Q4" s="40"/>
      <c r="R4" s="40"/>
      <c r="S4" s="40"/>
    </row>
    <row r="5" spans="1:19" x14ac:dyDescent="0.25">
      <c r="A5" s="40"/>
      <c r="B5" s="42" t="s">
        <v>64</v>
      </c>
      <c r="C5" s="43"/>
      <c r="D5" s="42"/>
      <c r="E5" s="43">
        <f>(E3-(E3*E4))*K10</f>
        <v>1384.9056</v>
      </c>
      <c r="F5" s="44"/>
      <c r="G5" s="45" t="s">
        <v>70</v>
      </c>
      <c r="H5" s="40"/>
      <c r="I5" s="71"/>
      <c r="J5" s="77">
        <f t="shared" ref="J5:O5" si="0">J4/$P$4</f>
        <v>0.14102564102564102</v>
      </c>
      <c r="K5" s="77">
        <f t="shared" si="0"/>
        <v>0.24038461538461539</v>
      </c>
      <c r="L5" s="77">
        <f t="shared" si="0"/>
        <v>0.43269230769230771</v>
      </c>
      <c r="M5" s="77">
        <f t="shared" si="0"/>
        <v>0.13621794871794871</v>
      </c>
      <c r="N5" s="77">
        <f t="shared" si="0"/>
        <v>3.2852564102564104E-2</v>
      </c>
      <c r="O5" s="77">
        <f t="shared" si="0"/>
        <v>1.6826923076923076E-2</v>
      </c>
      <c r="P5" s="78"/>
      <c r="Q5" s="40"/>
      <c r="R5" s="40"/>
      <c r="S5" s="40"/>
    </row>
    <row r="6" spans="1:19" x14ac:dyDescent="0.25">
      <c r="A6" s="40"/>
      <c r="B6" s="40"/>
      <c r="C6" s="40"/>
      <c r="D6" s="40"/>
      <c r="E6" s="40"/>
      <c r="F6" s="40"/>
      <c r="G6" s="40"/>
      <c r="H6" s="40"/>
      <c r="I6" s="71"/>
      <c r="J6" s="77"/>
      <c r="K6" s="77"/>
      <c r="L6" s="77"/>
      <c r="M6" s="77"/>
      <c r="N6" s="77"/>
      <c r="O6" s="77"/>
      <c r="P6" s="78"/>
      <c r="Q6" s="40"/>
      <c r="R6" s="40"/>
      <c r="S6" s="40"/>
    </row>
    <row r="7" spans="1:19" x14ac:dyDescent="0.25">
      <c r="A7" s="40"/>
      <c r="B7" s="40" t="s">
        <v>63</v>
      </c>
      <c r="C7" s="41">
        <v>20</v>
      </c>
      <c r="D7" s="46">
        <v>18</v>
      </c>
      <c r="E7" s="41">
        <f>(C7*D7)</f>
        <v>360</v>
      </c>
      <c r="F7" s="41"/>
      <c r="G7" s="40" t="s">
        <v>65</v>
      </c>
      <c r="H7" s="40"/>
      <c r="I7" s="71" t="s">
        <v>60</v>
      </c>
      <c r="J7" s="72">
        <v>4</v>
      </c>
      <c r="K7" s="72">
        <v>4</v>
      </c>
      <c r="L7" s="72">
        <v>5</v>
      </c>
      <c r="M7" s="72">
        <v>4</v>
      </c>
      <c r="N7" s="72">
        <v>4</v>
      </c>
      <c r="O7" s="72">
        <v>2</v>
      </c>
      <c r="P7" s="73">
        <f>SUM(J7:O7)</f>
        <v>23</v>
      </c>
      <c r="Q7" s="40"/>
      <c r="R7" s="40"/>
      <c r="S7" s="40"/>
    </row>
    <row r="8" spans="1:19" x14ac:dyDescent="0.25">
      <c r="A8" s="40"/>
      <c r="B8" s="42" t="s">
        <v>66</v>
      </c>
      <c r="C8" s="43"/>
      <c r="D8" s="42"/>
      <c r="E8" s="43">
        <f>E7*K10</f>
        <v>493.20000000000005</v>
      </c>
      <c r="F8" s="44"/>
      <c r="G8" s="45" t="s">
        <v>70</v>
      </c>
      <c r="H8" s="50"/>
      <c r="I8" s="71"/>
      <c r="J8" s="72"/>
      <c r="K8" s="72"/>
      <c r="L8" s="72"/>
      <c r="M8" s="72"/>
      <c r="N8" s="72"/>
      <c r="O8" s="72"/>
      <c r="P8" s="73"/>
      <c r="Q8" s="40"/>
      <c r="R8" s="40"/>
      <c r="S8" s="40"/>
    </row>
    <row r="9" spans="1:19" ht="16.5" thickBot="1" x14ac:dyDescent="0.3">
      <c r="A9" s="40"/>
      <c r="B9" s="47"/>
      <c r="C9" s="48"/>
      <c r="D9" s="47"/>
      <c r="E9" s="48"/>
      <c r="F9" s="49"/>
      <c r="G9" s="50"/>
      <c r="H9" s="50"/>
      <c r="I9" s="74" t="s">
        <v>61</v>
      </c>
      <c r="J9" s="75">
        <v>1</v>
      </c>
      <c r="K9" s="75">
        <v>2</v>
      </c>
      <c r="L9" s="75">
        <v>2</v>
      </c>
      <c r="M9" s="75">
        <v>1</v>
      </c>
      <c r="N9" s="75">
        <v>1</v>
      </c>
      <c r="O9" s="75">
        <v>1</v>
      </c>
      <c r="P9" s="76">
        <f>SUM(J9:O9)</f>
        <v>8</v>
      </c>
      <c r="Q9" s="40"/>
      <c r="R9" s="40"/>
      <c r="S9" s="40"/>
    </row>
    <row r="10" spans="1:19" ht="16.5" thickBot="1" x14ac:dyDescent="0.3">
      <c r="A10" s="40"/>
      <c r="B10" s="79" t="s">
        <v>67</v>
      </c>
      <c r="C10" s="80">
        <v>50</v>
      </c>
      <c r="D10" s="79">
        <v>8</v>
      </c>
      <c r="E10" s="80">
        <f>(C10*D10)*$K$10</f>
        <v>548</v>
      </c>
      <c r="F10" s="49"/>
      <c r="G10" s="50" t="s">
        <v>70</v>
      </c>
      <c r="H10" s="50"/>
      <c r="I10" s="81" t="s">
        <v>69</v>
      </c>
      <c r="J10" s="82"/>
      <c r="K10" s="83">
        <v>1.37</v>
      </c>
      <c r="L10" s="50"/>
      <c r="M10" s="50"/>
      <c r="N10" s="50"/>
      <c r="O10" s="50"/>
      <c r="P10" s="50"/>
      <c r="Q10" s="40"/>
      <c r="R10" s="40"/>
      <c r="S10" s="40"/>
    </row>
    <row r="11" spans="1:19" x14ac:dyDescent="0.25">
      <c r="A11" s="40"/>
      <c r="B11" s="42" t="s">
        <v>68</v>
      </c>
      <c r="C11" s="43"/>
      <c r="D11" s="42"/>
      <c r="E11" s="43">
        <f>SUM(E10:E10)</f>
        <v>548</v>
      </c>
      <c r="F11" s="44"/>
      <c r="G11" s="45" t="s">
        <v>70</v>
      </c>
      <c r="H11" s="5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x14ac:dyDescent="0.25">
      <c r="A12" s="40"/>
      <c r="B12" s="47"/>
      <c r="C12" s="48"/>
      <c r="D12" s="47"/>
      <c r="E12" s="48"/>
      <c r="F12" s="49"/>
      <c r="G12" s="50"/>
      <c r="H12" s="5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x14ac:dyDescent="0.25">
      <c r="A13" s="40"/>
      <c r="B13" s="40" t="s">
        <v>71</v>
      </c>
      <c r="C13" s="41">
        <v>60</v>
      </c>
      <c r="D13" s="46">
        <v>1</v>
      </c>
      <c r="E13" s="41">
        <f>(C13*D13)</f>
        <v>60</v>
      </c>
      <c r="F13" s="41"/>
      <c r="G13" s="40" t="s">
        <v>70</v>
      </c>
      <c r="H13" s="5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x14ac:dyDescent="0.25">
      <c r="A14" s="40"/>
      <c r="B14" s="42" t="s">
        <v>72</v>
      </c>
      <c r="C14" s="43"/>
      <c r="D14" s="42"/>
      <c r="E14" s="43">
        <f>E13</f>
        <v>60</v>
      </c>
      <c r="F14" s="44"/>
      <c r="G14" s="45" t="s">
        <v>70</v>
      </c>
      <c r="H14" s="5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x14ac:dyDescent="0.25">
      <c r="A15" s="40"/>
      <c r="B15" s="47"/>
      <c r="C15" s="48"/>
      <c r="D15" s="47"/>
      <c r="E15" s="48"/>
      <c r="F15" s="49"/>
      <c r="G15" s="50"/>
      <c r="H15" s="50"/>
      <c r="I15" s="40" t="s">
        <v>136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x14ac:dyDescent="0.25">
      <c r="A16" s="40"/>
      <c r="B16" s="47" t="s">
        <v>47</v>
      </c>
      <c r="C16" s="48"/>
      <c r="D16" s="47"/>
      <c r="E16" s="48">
        <f>($E$5*J$5)+($E$8/6)+(($E$10/$D$10)*J$9)</f>
        <v>346.00720000000001</v>
      </c>
      <c r="F16" s="49"/>
      <c r="G16" s="50" t="s">
        <v>70</v>
      </c>
      <c r="H16" s="49">
        <f>(E16/SUM($E$16:$E$21))*193</f>
        <v>27.525343332128649</v>
      </c>
      <c r="I16" s="41">
        <f>E16+H16</f>
        <v>373.53254333212868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x14ac:dyDescent="0.25">
      <c r="A17" s="40"/>
      <c r="B17" s="47" t="s">
        <v>56</v>
      </c>
      <c r="C17" s="48"/>
      <c r="D17" s="47"/>
      <c r="E17" s="48">
        <f>($E$5*K$5)+($E$8/6)+(($E$10/$D$10)*K$9)</f>
        <v>552.11</v>
      </c>
      <c r="F17" s="49"/>
      <c r="G17" s="50" t="s">
        <v>70</v>
      </c>
      <c r="H17" s="49">
        <f t="shared" ref="H17:H21" si="1">(E17/SUM($E$16:$E$21))*193</f>
        <v>43.921101373328497</v>
      </c>
      <c r="I17" s="41">
        <f t="shared" ref="I17:I21" si="2">E17+H17</f>
        <v>596.03110137332851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x14ac:dyDescent="0.25">
      <c r="A18" s="40"/>
      <c r="B18" s="47" t="s">
        <v>57</v>
      </c>
      <c r="C18" s="48"/>
      <c r="D18" s="47"/>
      <c r="E18" s="48">
        <f>($E$5*L$5)+($E$8/6)+(($E$10/$D$10)*L$9)</f>
        <v>818.4380000000001</v>
      </c>
      <c r="F18" s="49"/>
      <c r="G18" s="50" t="s">
        <v>70</v>
      </c>
      <c r="H18" s="49">
        <f t="shared" si="1"/>
        <v>65.107855981207081</v>
      </c>
      <c r="I18" s="41">
        <f t="shared" si="2"/>
        <v>883.54585598120718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x14ac:dyDescent="0.25">
      <c r="A19" s="40"/>
      <c r="B19" s="47" t="s">
        <v>58</v>
      </c>
      <c r="C19" s="48"/>
      <c r="D19" s="47"/>
      <c r="E19" s="48">
        <f>($E$5*M$5)+($E$8/6)+(($E$10/$D$10)*M$9)</f>
        <v>339.34899999999999</v>
      </c>
      <c r="F19" s="49"/>
      <c r="G19" s="50" t="s">
        <v>70</v>
      </c>
      <c r="H19" s="49">
        <f t="shared" si="1"/>
        <v>26.995674466931685</v>
      </c>
      <c r="I19" s="41">
        <f t="shared" si="2"/>
        <v>366.34467446693168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x14ac:dyDescent="0.25">
      <c r="A20" s="40"/>
      <c r="B20" s="47" t="s">
        <v>59</v>
      </c>
      <c r="C20" s="48"/>
      <c r="D20" s="47"/>
      <c r="E20" s="48">
        <f>($E$5*N$5)+($E$8/6)+(($E$10/$D$10)*N$9)</f>
        <v>196.1977</v>
      </c>
      <c r="F20" s="49"/>
      <c r="G20" s="50" t="s">
        <v>70</v>
      </c>
      <c r="H20" s="49">
        <f t="shared" si="1"/>
        <v>15.607793865196959</v>
      </c>
      <c r="I20" s="41">
        <f t="shared" si="2"/>
        <v>211.80549386519695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x14ac:dyDescent="0.25">
      <c r="A21" s="40"/>
      <c r="B21" s="47" t="s">
        <v>50</v>
      </c>
      <c r="C21" s="48"/>
      <c r="D21" s="47"/>
      <c r="E21" s="48">
        <f>($E$5*O$5)+($E$8/6)+(($E$10/$D$10)*O$9)</f>
        <v>174.00370000000001</v>
      </c>
      <c r="F21" s="49"/>
      <c r="G21" s="50" t="s">
        <v>70</v>
      </c>
      <c r="H21" s="49">
        <f t="shared" si="1"/>
        <v>13.842230981207081</v>
      </c>
      <c r="I21" s="41">
        <f t="shared" si="2"/>
        <v>187.84593098120709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workbookViewId="0">
      <selection activeCell="F11" sqref="F11:F16"/>
    </sheetView>
  </sheetViews>
  <sheetFormatPr defaultColWidth="11" defaultRowHeight="15.75" x14ac:dyDescent="0.25"/>
  <cols>
    <col min="1" max="1" width="14" style="7" customWidth="1"/>
    <col min="2" max="9" width="23.625" customWidth="1"/>
  </cols>
  <sheetData>
    <row r="1" spans="1:9" s="32" customFormat="1" ht="16.5" thickBot="1" x14ac:dyDescent="0.3">
      <c r="A1" s="31"/>
      <c r="B1" s="29" t="s">
        <v>141</v>
      </c>
      <c r="C1" s="29" t="s">
        <v>142</v>
      </c>
      <c r="D1" s="29" t="s">
        <v>143</v>
      </c>
      <c r="E1" s="29" t="s">
        <v>140</v>
      </c>
      <c r="F1" s="29" t="s">
        <v>144</v>
      </c>
      <c r="G1" s="29" t="s">
        <v>145</v>
      </c>
      <c r="H1" s="29" t="s">
        <v>146</v>
      </c>
      <c r="I1" s="30" t="s">
        <v>18</v>
      </c>
    </row>
    <row r="2" spans="1:9" s="9" customFormat="1" ht="42.95" customHeight="1" thickTop="1" x14ac:dyDescent="0.25">
      <c r="A2" s="7" t="s">
        <v>20</v>
      </c>
      <c r="B2" s="10"/>
      <c r="C2" s="10"/>
      <c r="D2" s="10"/>
      <c r="E2" s="10"/>
      <c r="F2" s="173" t="s">
        <v>37</v>
      </c>
      <c r="G2" s="181" t="s">
        <v>55</v>
      </c>
      <c r="H2" s="11"/>
    </row>
    <row r="3" spans="1:9" s="9" customFormat="1" ht="42.95" customHeight="1" thickBot="1" x14ac:dyDescent="0.3">
      <c r="A3" s="7" t="s">
        <v>21</v>
      </c>
      <c r="B3" s="10"/>
      <c r="C3" s="10"/>
      <c r="D3" s="10"/>
      <c r="E3" s="10"/>
      <c r="F3" s="174"/>
      <c r="G3" s="182"/>
      <c r="H3" s="11"/>
    </row>
    <row r="4" spans="1:9" s="9" customFormat="1" ht="42.95" customHeight="1" x14ac:dyDescent="0.25">
      <c r="A4" s="7" t="s">
        <v>19</v>
      </c>
      <c r="B4" s="10"/>
      <c r="C4" s="10"/>
      <c r="D4" s="10"/>
      <c r="E4" s="10"/>
      <c r="F4" s="175" t="s">
        <v>148</v>
      </c>
      <c r="G4" s="182"/>
      <c r="H4" s="191" t="s">
        <v>151</v>
      </c>
    </row>
    <row r="5" spans="1:9" s="9" customFormat="1" ht="42.95" customHeight="1" x14ac:dyDescent="0.25">
      <c r="A5" s="8" t="s">
        <v>22</v>
      </c>
      <c r="B5" s="10"/>
      <c r="C5" s="10"/>
      <c r="D5" s="10"/>
      <c r="E5" s="10"/>
      <c r="F5" s="176"/>
      <c r="G5" s="182"/>
      <c r="H5" s="192"/>
    </row>
    <row r="6" spans="1:9" s="9" customFormat="1" ht="42.95" customHeight="1" x14ac:dyDescent="0.25">
      <c r="A6" s="8" t="s">
        <v>23</v>
      </c>
      <c r="B6" s="10"/>
      <c r="C6" s="10"/>
      <c r="D6" s="10"/>
      <c r="E6" s="10"/>
      <c r="F6" s="176"/>
      <c r="G6" s="182"/>
      <c r="H6" s="192"/>
    </row>
    <row r="7" spans="1:9" s="9" customFormat="1" ht="42.95" customHeight="1" thickBot="1" x14ac:dyDescent="0.3">
      <c r="A7" s="8" t="s">
        <v>24</v>
      </c>
      <c r="B7" s="10"/>
      <c r="C7" s="10"/>
      <c r="D7" s="10"/>
      <c r="E7" s="10"/>
      <c r="F7" s="176"/>
      <c r="G7" s="182"/>
      <c r="H7" s="192"/>
    </row>
    <row r="8" spans="1:9" s="9" customFormat="1" ht="42.95" customHeight="1" x14ac:dyDescent="0.25">
      <c r="A8" s="8" t="s">
        <v>25</v>
      </c>
      <c r="B8" s="10"/>
      <c r="C8" s="10"/>
      <c r="D8" s="10"/>
      <c r="E8" s="168" t="s">
        <v>17</v>
      </c>
      <c r="F8" s="176"/>
      <c r="G8" s="182"/>
      <c r="H8" s="192"/>
    </row>
    <row r="9" spans="1:9" s="9" customFormat="1" ht="42.95" customHeight="1" thickBot="1" x14ac:dyDescent="0.3">
      <c r="A9" s="8" t="s">
        <v>38</v>
      </c>
      <c r="B9" s="10"/>
      <c r="C9" s="10"/>
      <c r="D9" s="10"/>
      <c r="E9" s="169"/>
      <c r="F9" s="177"/>
      <c r="G9" s="183"/>
      <c r="H9" s="193"/>
    </row>
    <row r="10" spans="1:9" s="9" customFormat="1" ht="42.95" customHeight="1" thickBot="1" x14ac:dyDescent="0.3">
      <c r="A10" s="8" t="s">
        <v>26</v>
      </c>
      <c r="B10" s="10"/>
      <c r="C10" s="10"/>
      <c r="D10" s="10"/>
      <c r="E10" s="165" t="s">
        <v>147</v>
      </c>
      <c r="F10" s="10"/>
      <c r="G10" s="184" t="s">
        <v>39</v>
      </c>
      <c r="H10" s="11"/>
    </row>
    <row r="11" spans="1:9" s="9" customFormat="1" ht="42.95" customHeight="1" thickBot="1" x14ac:dyDescent="0.3">
      <c r="A11" s="8" t="s">
        <v>27</v>
      </c>
      <c r="B11" s="10"/>
      <c r="C11" s="10"/>
      <c r="D11" s="10"/>
      <c r="E11" s="166"/>
      <c r="F11" s="178" t="s">
        <v>149</v>
      </c>
      <c r="G11" s="185"/>
      <c r="H11" s="178" t="s">
        <v>152</v>
      </c>
    </row>
    <row r="12" spans="1:9" s="9" customFormat="1" ht="42.95" customHeight="1" thickBot="1" x14ac:dyDescent="0.3">
      <c r="A12" s="8" t="s">
        <v>28</v>
      </c>
      <c r="B12" s="10"/>
      <c r="C12" s="10"/>
      <c r="D12" s="10"/>
      <c r="E12" s="166"/>
      <c r="F12" s="179"/>
      <c r="G12" s="12"/>
      <c r="H12" s="179"/>
    </row>
    <row r="13" spans="1:9" s="9" customFormat="1" ht="42.95" customHeight="1" x14ac:dyDescent="0.25">
      <c r="A13" s="8" t="s">
        <v>29</v>
      </c>
      <c r="B13" s="162" t="s">
        <v>36</v>
      </c>
      <c r="C13" s="10"/>
      <c r="D13" s="10"/>
      <c r="E13" s="166"/>
      <c r="F13" s="179"/>
      <c r="G13" s="186" t="s">
        <v>40</v>
      </c>
      <c r="H13" s="179"/>
    </row>
    <row r="14" spans="1:9" s="9" customFormat="1" ht="42.95" customHeight="1" thickBot="1" x14ac:dyDescent="0.3">
      <c r="A14" s="8" t="s">
        <v>30</v>
      </c>
      <c r="B14" s="163"/>
      <c r="C14" s="10"/>
      <c r="D14" s="10"/>
      <c r="E14" s="166"/>
      <c r="F14" s="179"/>
      <c r="G14" s="187"/>
      <c r="H14" s="179"/>
    </row>
    <row r="15" spans="1:9" s="9" customFormat="1" ht="42.95" customHeight="1" thickBot="1" x14ac:dyDescent="0.3">
      <c r="A15" s="8" t="s">
        <v>31</v>
      </c>
      <c r="B15" s="163"/>
      <c r="C15" s="10"/>
      <c r="D15" s="10"/>
      <c r="E15" s="167"/>
      <c r="F15" s="179"/>
      <c r="G15" s="188" t="s">
        <v>74</v>
      </c>
      <c r="H15" s="179"/>
    </row>
    <row r="16" spans="1:9" s="9" customFormat="1" ht="42.95" customHeight="1" thickBot="1" x14ac:dyDescent="0.3">
      <c r="A16" s="8" t="s">
        <v>32</v>
      </c>
      <c r="B16" s="163"/>
      <c r="C16" s="10"/>
      <c r="D16" s="10"/>
      <c r="E16" s="170" t="s">
        <v>150</v>
      </c>
      <c r="F16" s="180"/>
      <c r="G16" s="189"/>
      <c r="H16" s="179"/>
    </row>
    <row r="17" spans="1:8" s="9" customFormat="1" ht="42.95" customHeight="1" x14ac:dyDescent="0.25">
      <c r="A17" s="8" t="s">
        <v>33</v>
      </c>
      <c r="B17" s="163"/>
      <c r="C17" s="10"/>
      <c r="D17" s="10"/>
      <c r="E17" s="171"/>
      <c r="F17" s="10"/>
      <c r="G17" s="189"/>
      <c r="H17" s="179"/>
    </row>
    <row r="18" spans="1:8" s="9" customFormat="1" ht="42.95" customHeight="1" thickBot="1" x14ac:dyDescent="0.3">
      <c r="A18" s="8" t="s">
        <v>34</v>
      </c>
      <c r="B18" s="164"/>
      <c r="C18" s="10"/>
      <c r="D18" s="10"/>
      <c r="E18" s="171"/>
      <c r="F18" s="10"/>
      <c r="G18" s="189"/>
      <c r="H18" s="180"/>
    </row>
    <row r="19" spans="1:8" s="9" customFormat="1" ht="42.95" customHeight="1" thickBot="1" x14ac:dyDescent="0.3">
      <c r="A19" s="8" t="s">
        <v>35</v>
      </c>
      <c r="B19" s="10"/>
      <c r="C19" s="10"/>
      <c r="D19" s="10"/>
      <c r="E19" s="172"/>
      <c r="F19" s="10"/>
      <c r="G19" s="190"/>
    </row>
  </sheetData>
  <mergeCells count="13">
    <mergeCell ref="G2:G9"/>
    <mergeCell ref="G10:G11"/>
    <mergeCell ref="G13:G14"/>
    <mergeCell ref="G15:G19"/>
    <mergeCell ref="H4:H9"/>
    <mergeCell ref="H11:H18"/>
    <mergeCell ref="B13:B18"/>
    <mergeCell ref="E10:E15"/>
    <mergeCell ref="E8:E9"/>
    <mergeCell ref="E16:E19"/>
    <mergeCell ref="F2:F3"/>
    <mergeCell ref="F4:F9"/>
    <mergeCell ref="F11:F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F39" sqref="F39"/>
    </sheetView>
  </sheetViews>
  <sheetFormatPr defaultColWidth="11" defaultRowHeight="15.75" x14ac:dyDescent="0.25"/>
  <cols>
    <col min="4" max="4" width="32" customWidth="1"/>
    <col min="5" max="5" width="16.875" customWidth="1"/>
    <col min="7" max="7" width="9.875" customWidth="1"/>
    <col min="8" max="8" width="12" customWidth="1"/>
    <col min="9" max="9" width="10.375" customWidth="1"/>
    <col min="10" max="10" width="10.875" style="91" customWidth="1"/>
    <col min="11" max="11" width="32.125" customWidth="1"/>
  </cols>
  <sheetData>
    <row r="1" spans="1:11" s="75" customFormat="1" ht="16.5" thickBot="1" x14ac:dyDescent="0.3">
      <c r="A1" s="93" t="s">
        <v>107</v>
      </c>
      <c r="B1" s="94">
        <f>COUNTA(A2:A660)</f>
        <v>1</v>
      </c>
      <c r="E1" s="93" t="s">
        <v>106</v>
      </c>
      <c r="F1" s="93">
        <f>COUNTIF($H3:$H596,95)</f>
        <v>0</v>
      </c>
      <c r="H1" s="95">
        <f>SUM(H3:H561)</f>
        <v>0</v>
      </c>
      <c r="I1" s="95">
        <f>SUM(I3:I561)</f>
        <v>0</v>
      </c>
      <c r="J1" s="95">
        <f>SUM(J3:J561)</f>
        <v>0</v>
      </c>
    </row>
    <row r="2" spans="1:11" x14ac:dyDescent="0.25">
      <c r="A2" t="s">
        <v>85</v>
      </c>
      <c r="B2" t="s">
        <v>86</v>
      </c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s="91" t="s">
        <v>93</v>
      </c>
      <c r="J2" s="91" t="s">
        <v>94</v>
      </c>
      <c r="K2" t="s">
        <v>95</v>
      </c>
    </row>
    <row r="3" spans="1:11" x14ac:dyDescent="0.25">
      <c r="B3" s="89"/>
      <c r="J3"/>
    </row>
    <row r="4" spans="1:11" x14ac:dyDescent="0.25">
      <c r="B4" s="89"/>
      <c r="J4"/>
    </row>
    <row r="5" spans="1:11" x14ac:dyDescent="0.25">
      <c r="B5" s="89"/>
      <c r="J5"/>
    </row>
    <row r="6" spans="1:11" x14ac:dyDescent="0.25">
      <c r="B6" s="89"/>
      <c r="J6"/>
    </row>
    <row r="7" spans="1:11" x14ac:dyDescent="0.25">
      <c r="B7" s="89"/>
      <c r="J7"/>
    </row>
    <row r="8" spans="1:11" x14ac:dyDescent="0.25">
      <c r="B8" s="89"/>
      <c r="J8"/>
    </row>
    <row r="9" spans="1:11" x14ac:dyDescent="0.25">
      <c r="B9" s="89"/>
      <c r="J9"/>
    </row>
    <row r="10" spans="1:11" x14ac:dyDescent="0.25">
      <c r="B10" s="89"/>
      <c r="J10"/>
    </row>
    <row r="11" spans="1:11" x14ac:dyDescent="0.25">
      <c r="B11" s="89"/>
      <c r="J11"/>
    </row>
    <row r="12" spans="1:11" x14ac:dyDescent="0.25">
      <c r="B12" s="89"/>
      <c r="J12"/>
    </row>
    <row r="13" spans="1:11" x14ac:dyDescent="0.25">
      <c r="B13" s="89"/>
      <c r="J13"/>
    </row>
    <row r="14" spans="1:11" x14ac:dyDescent="0.25">
      <c r="B14" s="89"/>
      <c r="J14"/>
    </row>
    <row r="15" spans="1:11" x14ac:dyDescent="0.25">
      <c r="B15" s="89"/>
      <c r="J15"/>
    </row>
    <row r="16" spans="1:11" x14ac:dyDescent="0.25">
      <c r="B16" s="89"/>
      <c r="J16"/>
    </row>
    <row r="17" spans="2:10" x14ac:dyDescent="0.25">
      <c r="B17" s="89"/>
      <c r="J17"/>
    </row>
    <row r="18" spans="2:10" x14ac:dyDescent="0.25">
      <c r="B18" s="89"/>
      <c r="J18"/>
    </row>
    <row r="19" spans="2:10" x14ac:dyDescent="0.25">
      <c r="B19" s="89"/>
      <c r="J19"/>
    </row>
    <row r="20" spans="2:10" x14ac:dyDescent="0.25">
      <c r="B20" s="89"/>
      <c r="J20"/>
    </row>
    <row r="21" spans="2:10" x14ac:dyDescent="0.25">
      <c r="B21" s="89"/>
      <c r="J21"/>
    </row>
    <row r="22" spans="2:10" x14ac:dyDescent="0.25">
      <c r="B22" s="89"/>
      <c r="J22"/>
    </row>
    <row r="23" spans="2:10" x14ac:dyDescent="0.25">
      <c r="B23" s="89"/>
      <c r="J23"/>
    </row>
    <row r="24" spans="2:10" x14ac:dyDescent="0.25">
      <c r="B24" s="89"/>
      <c r="J24"/>
    </row>
    <row r="25" spans="2:10" x14ac:dyDescent="0.25">
      <c r="B25" s="89"/>
      <c r="J25"/>
    </row>
    <row r="26" spans="2:10" x14ac:dyDescent="0.25">
      <c r="B26" s="89"/>
      <c r="J26"/>
    </row>
    <row r="27" spans="2:10" x14ac:dyDescent="0.25">
      <c r="B27" s="89"/>
      <c r="J27"/>
    </row>
    <row r="28" spans="2:10" x14ac:dyDescent="0.25">
      <c r="B28" s="89"/>
      <c r="J28"/>
    </row>
    <row r="29" spans="2:10" x14ac:dyDescent="0.25">
      <c r="B29" s="89"/>
      <c r="J29"/>
    </row>
    <row r="30" spans="2:10" x14ac:dyDescent="0.25">
      <c r="B30" s="89"/>
      <c r="J30"/>
    </row>
    <row r="31" spans="2:10" x14ac:dyDescent="0.25">
      <c r="B31" s="89"/>
      <c r="J31"/>
    </row>
    <row r="32" spans="2:10" x14ac:dyDescent="0.25">
      <c r="B32" s="89"/>
      <c r="J32"/>
    </row>
    <row r="33" spans="2:10" x14ac:dyDescent="0.25">
      <c r="B33" s="89"/>
      <c r="J33"/>
    </row>
    <row r="34" spans="2:10" x14ac:dyDescent="0.25">
      <c r="B34" s="89"/>
      <c r="J34"/>
    </row>
    <row r="35" spans="2:10" x14ac:dyDescent="0.25">
      <c r="B35" s="89"/>
      <c r="J35"/>
    </row>
    <row r="36" spans="2:10" x14ac:dyDescent="0.25">
      <c r="B36" s="89"/>
      <c r="J36"/>
    </row>
    <row r="37" spans="2:10" x14ac:dyDescent="0.25">
      <c r="B37" s="89"/>
      <c r="J37"/>
    </row>
    <row r="38" spans="2:10" x14ac:dyDescent="0.25">
      <c r="B38" s="89"/>
      <c r="J38"/>
    </row>
    <row r="39" spans="2:10" x14ac:dyDescent="0.25">
      <c r="B39" s="89"/>
      <c r="J39"/>
    </row>
    <row r="40" spans="2:10" x14ac:dyDescent="0.25">
      <c r="B40" s="89"/>
      <c r="J40"/>
    </row>
    <row r="41" spans="2:10" x14ac:dyDescent="0.25">
      <c r="B41" s="89"/>
      <c r="J41"/>
    </row>
    <row r="42" spans="2:10" x14ac:dyDescent="0.25">
      <c r="B42" s="89"/>
      <c r="J42"/>
    </row>
    <row r="43" spans="2:10" x14ac:dyDescent="0.25">
      <c r="B43" s="89"/>
      <c r="J43"/>
    </row>
    <row r="44" spans="2:10" x14ac:dyDescent="0.25">
      <c r="B44" s="89"/>
      <c r="J44"/>
    </row>
    <row r="45" spans="2:10" x14ac:dyDescent="0.25">
      <c r="B45" s="89"/>
      <c r="J45"/>
    </row>
    <row r="46" spans="2:10" x14ac:dyDescent="0.25">
      <c r="B46" s="89"/>
      <c r="J46"/>
    </row>
    <row r="47" spans="2:10" x14ac:dyDescent="0.25">
      <c r="B47" s="89"/>
      <c r="J47"/>
    </row>
    <row r="48" spans="2:10" x14ac:dyDescent="0.25">
      <c r="B48" s="89"/>
      <c r="J48"/>
    </row>
    <row r="49" spans="2:10" x14ac:dyDescent="0.25">
      <c r="B49" s="89"/>
      <c r="J49"/>
    </row>
    <row r="50" spans="2:10" x14ac:dyDescent="0.25">
      <c r="B50" s="89"/>
      <c r="J50"/>
    </row>
    <row r="51" spans="2:10" x14ac:dyDescent="0.25">
      <c r="B51" s="89"/>
      <c r="J51"/>
    </row>
    <row r="52" spans="2:10" x14ac:dyDescent="0.25">
      <c r="B52" s="89"/>
      <c r="J52"/>
    </row>
    <row r="53" spans="2:10" x14ac:dyDescent="0.25">
      <c r="B53" s="89"/>
      <c r="J53"/>
    </row>
    <row r="54" spans="2:10" x14ac:dyDescent="0.25">
      <c r="B54" s="89"/>
      <c r="J54"/>
    </row>
    <row r="55" spans="2:10" x14ac:dyDescent="0.25">
      <c r="B55" s="89"/>
      <c r="J55"/>
    </row>
    <row r="56" spans="2:10" x14ac:dyDescent="0.25">
      <c r="B56" s="89"/>
      <c r="J56"/>
    </row>
    <row r="57" spans="2:10" x14ac:dyDescent="0.25">
      <c r="B57" s="89"/>
      <c r="J57"/>
    </row>
    <row r="58" spans="2:10" x14ac:dyDescent="0.25">
      <c r="B58" s="89"/>
      <c r="J58"/>
    </row>
    <row r="59" spans="2:10" x14ac:dyDescent="0.25">
      <c r="B59" s="89"/>
      <c r="J59"/>
    </row>
    <row r="60" spans="2:10" x14ac:dyDescent="0.25">
      <c r="B60" s="89"/>
      <c r="J60"/>
    </row>
    <row r="61" spans="2:10" x14ac:dyDescent="0.25">
      <c r="B61" s="89"/>
      <c r="J61"/>
    </row>
    <row r="62" spans="2:10" x14ac:dyDescent="0.25">
      <c r="B62" s="89"/>
      <c r="J62"/>
    </row>
    <row r="63" spans="2:10" x14ac:dyDescent="0.25">
      <c r="B63" s="89"/>
      <c r="J63"/>
    </row>
    <row r="64" spans="2:10" x14ac:dyDescent="0.25">
      <c r="B64" s="89"/>
      <c r="J64"/>
    </row>
    <row r="65" spans="2:10" x14ac:dyDescent="0.25">
      <c r="B65" s="89"/>
      <c r="J65"/>
    </row>
    <row r="66" spans="2:10" x14ac:dyDescent="0.25">
      <c r="B66" s="89"/>
      <c r="J66"/>
    </row>
    <row r="67" spans="2:10" x14ac:dyDescent="0.25">
      <c r="B67" s="89"/>
      <c r="J67"/>
    </row>
    <row r="68" spans="2:10" x14ac:dyDescent="0.25">
      <c r="B68" s="89"/>
      <c r="J68"/>
    </row>
    <row r="69" spans="2:10" x14ac:dyDescent="0.25">
      <c r="B69" s="89"/>
      <c r="J69"/>
    </row>
    <row r="70" spans="2:10" x14ac:dyDescent="0.25">
      <c r="B70" s="89"/>
      <c r="J70"/>
    </row>
    <row r="71" spans="2:10" x14ac:dyDescent="0.25">
      <c r="B71" s="89"/>
      <c r="J71"/>
    </row>
    <row r="72" spans="2:10" x14ac:dyDescent="0.25">
      <c r="B72" s="89"/>
      <c r="J72"/>
    </row>
    <row r="73" spans="2:10" x14ac:dyDescent="0.25">
      <c r="B73" s="89"/>
      <c r="J73"/>
    </row>
    <row r="74" spans="2:10" x14ac:dyDescent="0.25">
      <c r="B74" s="89"/>
      <c r="J74"/>
    </row>
    <row r="75" spans="2:10" x14ac:dyDescent="0.25">
      <c r="B75" s="89"/>
      <c r="J75"/>
    </row>
    <row r="76" spans="2:10" x14ac:dyDescent="0.25">
      <c r="B76" s="89"/>
      <c r="J76"/>
    </row>
    <row r="77" spans="2:10" x14ac:dyDescent="0.25">
      <c r="B77" s="89"/>
      <c r="J77"/>
    </row>
    <row r="78" spans="2:10" x14ac:dyDescent="0.25">
      <c r="B78" s="89"/>
      <c r="J78"/>
    </row>
    <row r="79" spans="2:10" x14ac:dyDescent="0.25">
      <c r="B79" s="89"/>
      <c r="J79"/>
    </row>
    <row r="80" spans="2:10" x14ac:dyDescent="0.25">
      <c r="B80" s="89"/>
      <c r="J80"/>
    </row>
    <row r="81" spans="2:10" x14ac:dyDescent="0.25">
      <c r="B81" s="89"/>
      <c r="J81"/>
    </row>
    <row r="82" spans="2:10" x14ac:dyDescent="0.25">
      <c r="B82" s="89"/>
      <c r="J82"/>
    </row>
    <row r="83" spans="2:10" x14ac:dyDescent="0.25">
      <c r="B83" s="89"/>
      <c r="J83"/>
    </row>
    <row r="84" spans="2:10" x14ac:dyDescent="0.25">
      <c r="B84" s="89"/>
      <c r="J84"/>
    </row>
    <row r="85" spans="2:10" x14ac:dyDescent="0.25">
      <c r="B85" s="89"/>
      <c r="J85"/>
    </row>
    <row r="86" spans="2:10" x14ac:dyDescent="0.25">
      <c r="B86" s="89"/>
      <c r="J86"/>
    </row>
    <row r="87" spans="2:10" x14ac:dyDescent="0.25">
      <c r="B87" s="89"/>
      <c r="J87"/>
    </row>
    <row r="88" spans="2:10" x14ac:dyDescent="0.25">
      <c r="B88" s="89"/>
      <c r="J88"/>
    </row>
    <row r="89" spans="2:10" x14ac:dyDescent="0.25">
      <c r="B89" s="89"/>
      <c r="J89"/>
    </row>
    <row r="90" spans="2:10" x14ac:dyDescent="0.25">
      <c r="B90" s="89"/>
      <c r="J90"/>
    </row>
    <row r="91" spans="2:10" x14ac:dyDescent="0.25">
      <c r="B91" s="89"/>
      <c r="J91"/>
    </row>
    <row r="92" spans="2:10" x14ac:dyDescent="0.25">
      <c r="B92" s="89"/>
      <c r="J92"/>
    </row>
    <row r="93" spans="2:10" x14ac:dyDescent="0.25">
      <c r="B93" s="89"/>
      <c r="J93"/>
    </row>
    <row r="94" spans="2:10" x14ac:dyDescent="0.25">
      <c r="B94" s="89"/>
      <c r="J94"/>
    </row>
    <row r="95" spans="2:10" x14ac:dyDescent="0.25">
      <c r="B95" s="89"/>
      <c r="J95"/>
    </row>
    <row r="96" spans="2:10" x14ac:dyDescent="0.25">
      <c r="B96" s="89"/>
      <c r="J96"/>
    </row>
    <row r="97" spans="2:10" x14ac:dyDescent="0.25">
      <c r="B97" s="89"/>
      <c r="J97"/>
    </row>
    <row r="98" spans="2:10" x14ac:dyDescent="0.25">
      <c r="B98" s="89"/>
      <c r="J98"/>
    </row>
    <row r="99" spans="2:10" x14ac:dyDescent="0.25">
      <c r="B99" s="89"/>
      <c r="J99"/>
    </row>
    <row r="100" spans="2:10" x14ac:dyDescent="0.25">
      <c r="B100" s="89"/>
      <c r="J100"/>
    </row>
    <row r="101" spans="2:10" x14ac:dyDescent="0.25">
      <c r="B101" s="89"/>
      <c r="J101"/>
    </row>
    <row r="102" spans="2:10" x14ac:dyDescent="0.25">
      <c r="B102" s="89"/>
      <c r="J102"/>
    </row>
    <row r="103" spans="2:10" x14ac:dyDescent="0.25">
      <c r="B103" s="89"/>
      <c r="J103"/>
    </row>
    <row r="104" spans="2:10" x14ac:dyDescent="0.25">
      <c r="B104" s="89"/>
      <c r="J104"/>
    </row>
    <row r="105" spans="2:10" x14ac:dyDescent="0.25">
      <c r="B105" s="89"/>
      <c r="J105"/>
    </row>
    <row r="106" spans="2:10" x14ac:dyDescent="0.25">
      <c r="B106" s="89"/>
      <c r="J106"/>
    </row>
    <row r="107" spans="2:10" x14ac:dyDescent="0.25">
      <c r="B107" s="89"/>
      <c r="J107"/>
    </row>
    <row r="108" spans="2:10" x14ac:dyDescent="0.25">
      <c r="B108" s="89"/>
      <c r="J108"/>
    </row>
    <row r="109" spans="2:10" x14ac:dyDescent="0.25">
      <c r="B109" s="89"/>
      <c r="J109"/>
    </row>
    <row r="110" spans="2:10" x14ac:dyDescent="0.25">
      <c r="B110" s="89"/>
      <c r="J110"/>
    </row>
    <row r="111" spans="2:10" x14ac:dyDescent="0.25">
      <c r="B111" s="89"/>
      <c r="J111"/>
    </row>
    <row r="112" spans="2:10" x14ac:dyDescent="0.25">
      <c r="B112" s="89"/>
      <c r="J112"/>
    </row>
    <row r="113" spans="2:10" x14ac:dyDescent="0.25">
      <c r="B113" s="89"/>
      <c r="J113"/>
    </row>
    <row r="114" spans="2:10" x14ac:dyDescent="0.25">
      <c r="B114" s="89"/>
      <c r="J114"/>
    </row>
    <row r="115" spans="2:10" x14ac:dyDescent="0.25">
      <c r="B115" s="89"/>
      <c r="J115"/>
    </row>
    <row r="116" spans="2:10" x14ac:dyDescent="0.25">
      <c r="B116" s="89"/>
      <c r="J116"/>
    </row>
    <row r="117" spans="2:10" x14ac:dyDescent="0.25">
      <c r="B117" s="89"/>
      <c r="J117"/>
    </row>
    <row r="118" spans="2:10" x14ac:dyDescent="0.25">
      <c r="B118" s="89"/>
      <c r="J118"/>
    </row>
    <row r="119" spans="2:10" x14ac:dyDescent="0.25">
      <c r="B119" s="89"/>
      <c r="J119"/>
    </row>
    <row r="120" spans="2:10" x14ac:dyDescent="0.25">
      <c r="B120" s="89"/>
      <c r="J120"/>
    </row>
    <row r="121" spans="2:10" x14ac:dyDescent="0.25">
      <c r="B121" s="89"/>
      <c r="J121"/>
    </row>
    <row r="122" spans="2:10" x14ac:dyDescent="0.25">
      <c r="B122" s="89"/>
      <c r="J1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E25" sqref="E25"/>
    </sheetView>
  </sheetViews>
  <sheetFormatPr defaultColWidth="11" defaultRowHeight="15.75" x14ac:dyDescent="0.25"/>
  <cols>
    <col min="4" max="4" width="24" customWidth="1"/>
    <col min="5" max="5" width="20.875" customWidth="1"/>
  </cols>
  <sheetData>
    <row r="1" spans="1:11" x14ac:dyDescent="0.25">
      <c r="A1" t="s">
        <v>96</v>
      </c>
      <c r="B1" s="89">
        <v>0.29656250000000001</v>
      </c>
      <c r="C1" t="s">
        <v>97</v>
      </c>
      <c r="D1" t="s">
        <v>48</v>
      </c>
      <c r="E1" t="s">
        <v>100</v>
      </c>
      <c r="F1" t="s">
        <v>99</v>
      </c>
      <c r="G1" t="s">
        <v>70</v>
      </c>
      <c r="H1">
        <v>3.06</v>
      </c>
      <c r="I1">
        <v>0</v>
      </c>
      <c r="J1" s="90">
        <v>3.06</v>
      </c>
    </row>
    <row r="2" spans="1:11" x14ac:dyDescent="0.25">
      <c r="A2" t="s">
        <v>96</v>
      </c>
      <c r="B2" s="89">
        <v>0.29656250000000001</v>
      </c>
      <c r="C2" t="s">
        <v>97</v>
      </c>
      <c r="D2" t="s">
        <v>101</v>
      </c>
      <c r="E2" t="s">
        <v>102</v>
      </c>
      <c r="F2" t="s">
        <v>99</v>
      </c>
      <c r="G2" t="s">
        <v>70</v>
      </c>
      <c r="H2">
        <v>-95</v>
      </c>
      <c r="I2">
        <v>3.06</v>
      </c>
      <c r="J2" s="90">
        <v>-91.94</v>
      </c>
      <c r="K2" t="s">
        <v>103</v>
      </c>
    </row>
    <row r="3" spans="1:11" x14ac:dyDescent="0.25">
      <c r="A3" t="s">
        <v>96</v>
      </c>
      <c r="B3" s="89">
        <v>0.29649305555555555</v>
      </c>
      <c r="C3" t="s">
        <v>97</v>
      </c>
      <c r="D3" t="s">
        <v>101</v>
      </c>
      <c r="E3" t="s">
        <v>98</v>
      </c>
      <c r="F3" t="s">
        <v>104</v>
      </c>
      <c r="G3" t="s">
        <v>70</v>
      </c>
      <c r="H3">
        <v>95</v>
      </c>
      <c r="I3">
        <v>-3.06</v>
      </c>
      <c r="J3" s="90">
        <v>91.94</v>
      </c>
      <c r="K3" t="s">
        <v>103</v>
      </c>
    </row>
    <row r="4" spans="1:11" x14ac:dyDescent="0.25">
      <c r="A4" t="s">
        <v>96</v>
      </c>
      <c r="B4" s="89">
        <v>0.69627314814814811</v>
      </c>
      <c r="C4" t="s">
        <v>97</v>
      </c>
      <c r="D4" t="s">
        <v>48</v>
      </c>
      <c r="E4" t="s">
        <v>100</v>
      </c>
      <c r="F4" t="s">
        <v>99</v>
      </c>
      <c r="G4" t="s">
        <v>70</v>
      </c>
      <c r="H4">
        <v>3.06</v>
      </c>
      <c r="I4">
        <v>0</v>
      </c>
      <c r="J4">
        <v>3.06</v>
      </c>
    </row>
    <row r="5" spans="1:11" x14ac:dyDescent="0.25">
      <c r="A5" t="s">
        <v>96</v>
      </c>
      <c r="B5" s="89">
        <v>0.69627314814814811</v>
      </c>
      <c r="C5" t="s">
        <v>97</v>
      </c>
      <c r="D5" t="s">
        <v>108</v>
      </c>
      <c r="E5" t="s">
        <v>102</v>
      </c>
      <c r="F5" t="s">
        <v>99</v>
      </c>
      <c r="G5" t="s">
        <v>70</v>
      </c>
      <c r="H5">
        <v>-95</v>
      </c>
      <c r="I5">
        <v>3.06</v>
      </c>
      <c r="J5">
        <v>-91.94</v>
      </c>
      <c r="K5" t="s">
        <v>109</v>
      </c>
    </row>
    <row r="6" spans="1:11" x14ac:dyDescent="0.25">
      <c r="A6" t="s">
        <v>96</v>
      </c>
      <c r="B6" s="89">
        <v>0.69626157407407396</v>
      </c>
      <c r="C6" t="s">
        <v>97</v>
      </c>
      <c r="D6" t="s">
        <v>108</v>
      </c>
      <c r="E6" t="s">
        <v>98</v>
      </c>
      <c r="F6" t="s">
        <v>104</v>
      </c>
      <c r="G6" t="s">
        <v>70</v>
      </c>
      <c r="H6">
        <v>95</v>
      </c>
      <c r="I6">
        <v>-3.06</v>
      </c>
      <c r="J6">
        <v>91.94</v>
      </c>
      <c r="K6" t="s">
        <v>109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39" sqref="B39"/>
    </sheetView>
  </sheetViews>
  <sheetFormatPr defaultColWidth="11" defaultRowHeight="15.75" x14ac:dyDescent="0.25"/>
  <cols>
    <col min="1" max="1" width="15.5" customWidth="1"/>
    <col min="2" max="2" width="13.5" customWidth="1"/>
    <col min="3" max="3" width="13" customWidth="1"/>
    <col min="4" max="4" width="13.375" customWidth="1"/>
  </cols>
  <sheetData>
    <row r="1" spans="1:4" x14ac:dyDescent="0.25">
      <c r="A1" s="6" t="s">
        <v>1</v>
      </c>
      <c r="B1" s="6" t="s">
        <v>111</v>
      </c>
      <c r="C1" s="6" t="s">
        <v>112</v>
      </c>
      <c r="D1" s="6" t="s">
        <v>113</v>
      </c>
    </row>
    <row r="2" spans="1:4" x14ac:dyDescent="0.25">
      <c r="A2" t="s">
        <v>110</v>
      </c>
      <c r="B2" s="16">
        <v>300</v>
      </c>
      <c r="C2" s="16">
        <v>300</v>
      </c>
      <c r="D2" s="16">
        <v>300</v>
      </c>
    </row>
    <row r="3" spans="1:4" x14ac:dyDescent="0.25">
      <c r="A3" t="s">
        <v>114</v>
      </c>
      <c r="B3" s="16">
        <v>300</v>
      </c>
      <c r="C3" s="16">
        <v>0</v>
      </c>
      <c r="D3" s="16">
        <v>0</v>
      </c>
    </row>
    <row r="4" spans="1:4" x14ac:dyDescent="0.25">
      <c r="A4" t="s">
        <v>115</v>
      </c>
      <c r="B4" s="16">
        <v>1000</v>
      </c>
      <c r="C4" s="16">
        <v>1000</v>
      </c>
      <c r="D4" s="16">
        <v>1000</v>
      </c>
    </row>
    <row r="5" spans="1:4" x14ac:dyDescent="0.25">
      <c r="A5" t="s">
        <v>116</v>
      </c>
      <c r="B5" s="16">
        <v>0</v>
      </c>
      <c r="C5" s="16">
        <v>200</v>
      </c>
      <c r="D5" s="16">
        <v>0</v>
      </c>
    </row>
    <row r="6" spans="1:4" ht="16.5" thickBot="1" x14ac:dyDescent="0.3">
      <c r="A6" s="92" t="s">
        <v>117</v>
      </c>
      <c r="B6" s="96">
        <v>0</v>
      </c>
      <c r="C6" s="96">
        <v>300</v>
      </c>
      <c r="D6" s="96">
        <v>0</v>
      </c>
    </row>
    <row r="7" spans="1:4" x14ac:dyDescent="0.25">
      <c r="A7" s="99" t="s">
        <v>120</v>
      </c>
      <c r="B7" s="100">
        <f>SUM(B2:B6)</f>
        <v>1600</v>
      </c>
      <c r="C7" s="100">
        <f t="shared" ref="C7:D7" si="0">SUM(C2:C6)</f>
        <v>1800</v>
      </c>
      <c r="D7" s="100">
        <f t="shared" si="0"/>
        <v>1300</v>
      </c>
    </row>
    <row r="8" spans="1:4" x14ac:dyDescent="0.25">
      <c r="A8" s="86" t="s">
        <v>118</v>
      </c>
      <c r="B8" s="97">
        <v>2</v>
      </c>
      <c r="C8" s="97">
        <v>2</v>
      </c>
      <c r="D8" s="97">
        <v>4</v>
      </c>
    </row>
    <row r="9" spans="1:4" x14ac:dyDescent="0.25">
      <c r="A9" s="101" t="s">
        <v>119</v>
      </c>
      <c r="B9" s="102">
        <f>B7/B8</f>
        <v>800</v>
      </c>
      <c r="C9" s="102">
        <f t="shared" ref="C9:D9" si="1">C7/C8</f>
        <v>900</v>
      </c>
      <c r="D9" s="102">
        <f t="shared" si="1"/>
        <v>325</v>
      </c>
    </row>
    <row r="10" spans="1:4" x14ac:dyDescent="0.25">
      <c r="A10" s="86"/>
    </row>
    <row r="11" spans="1:4" x14ac:dyDescent="0.25">
      <c r="A11" s="8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Revenues</vt:lpstr>
      <vt:lpstr>Expenses</vt:lpstr>
      <vt:lpstr>Sheet1</vt:lpstr>
      <vt:lpstr>Reg Report</vt:lpstr>
      <vt:lpstr>Bracelets</vt:lpstr>
      <vt:lpstr>Schedule</vt:lpstr>
      <vt:lpstr>PayPal</vt:lpstr>
      <vt:lpstr>Cancelled</vt:lpstr>
      <vt:lpstr>Production Costs</vt:lpstr>
    </vt:vector>
  </TitlesOfParts>
  <Company>The Site Bakery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Finnell</dc:creator>
  <cp:lastModifiedBy>Mirza Shakir</cp:lastModifiedBy>
  <dcterms:created xsi:type="dcterms:W3CDTF">2013-04-17T23:33:15Z</dcterms:created>
  <dcterms:modified xsi:type="dcterms:W3CDTF">2015-10-06T01:35:04Z</dcterms:modified>
</cp:coreProperties>
</file>