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n Suvajac\Desktop\AUS VP Finance\Reports\Budget\"/>
    </mc:Choice>
  </mc:AlternateContent>
  <xr:revisionPtr revIDLastSave="0" documentId="8_{E9141D1F-AB08-4967-BA3B-D63FD08486E4}" xr6:coauthVersionLast="41" xr6:coauthVersionMax="41" xr10:uidLastSave="{00000000-0000-0000-0000-000000000000}"/>
  <bookViews>
    <workbookView xWindow="-98" yWindow="-98" windowWidth="19396" windowHeight="10395" xr2:uid="{00000000-000D-0000-FFFF-FFFF00000000}"/>
  </bookViews>
  <sheets>
    <sheet name=" AUS Operating" sheetId="1" r:id="rId1"/>
    <sheet name="President" sheetId="2" r:id="rId2"/>
    <sheet name="VP External " sheetId="3" r:id="rId3"/>
    <sheet name="VP Finance" sheetId="4" r:id="rId4"/>
    <sheet name="VP Internal" sheetId="5" r:id="rId5"/>
    <sheet name="VP Academic" sheetId="6" r:id="rId6"/>
    <sheet name="VP Communications" sheetId="7" r:id="rId7"/>
    <sheet name="VP Social" sheetId="8" r:id="rId8"/>
    <sheet name="Office Expenses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9" l="1"/>
  <c r="D25" i="9" s="1"/>
  <c r="C23" i="9"/>
  <c r="B23" i="9"/>
  <c r="B46" i="1" s="1"/>
  <c r="E22" i="9"/>
  <c r="E21" i="9"/>
  <c r="E20" i="9"/>
  <c r="E19" i="9"/>
  <c r="E21" i="8"/>
  <c r="D21" i="8"/>
  <c r="D23" i="8" s="1"/>
  <c r="B21" i="8"/>
  <c r="C14" i="8"/>
  <c r="C13" i="8"/>
  <c r="C21" i="8" s="1"/>
  <c r="C40" i="1" s="1"/>
  <c r="B9" i="8"/>
  <c r="C4" i="8"/>
  <c r="C3" i="8"/>
  <c r="C9" i="8" s="1"/>
  <c r="C16" i="1" s="1"/>
  <c r="E35" i="7"/>
  <c r="D35" i="7"/>
  <c r="D37" i="7" s="1"/>
  <c r="C35" i="7"/>
  <c r="B26" i="7"/>
  <c r="B35" i="7" s="1"/>
  <c r="B39" i="1" s="1"/>
  <c r="D29" i="6"/>
  <c r="E27" i="6"/>
  <c r="D27" i="6"/>
  <c r="C27" i="6"/>
  <c r="C38" i="1" s="1"/>
  <c r="B27" i="6"/>
  <c r="B38" i="1" s="1"/>
  <c r="E34" i="5"/>
  <c r="D34" i="5"/>
  <c r="D36" i="5" s="1"/>
  <c r="C34" i="5"/>
  <c r="B34" i="5"/>
  <c r="C11" i="5"/>
  <c r="B11" i="5"/>
  <c r="E27" i="4"/>
  <c r="D27" i="4"/>
  <c r="C27" i="4"/>
  <c r="B23" i="4"/>
  <c r="B22" i="4"/>
  <c r="B18" i="4"/>
  <c r="B15" i="4"/>
  <c r="D11" i="4"/>
  <c r="C11" i="4"/>
  <c r="C12" i="1" s="1"/>
  <c r="B11" i="4"/>
  <c r="B12" i="1" s="1"/>
  <c r="E28" i="3"/>
  <c r="D28" i="3"/>
  <c r="C28" i="3"/>
  <c r="C35" i="1" s="1"/>
  <c r="B25" i="3"/>
  <c r="B24" i="3"/>
  <c r="D11" i="3"/>
  <c r="D30" i="3" s="1"/>
  <c r="C11" i="3"/>
  <c r="B3" i="3"/>
  <c r="B11" i="3" s="1"/>
  <c r="B11" i="1" s="1"/>
  <c r="E44" i="2"/>
  <c r="D44" i="2"/>
  <c r="C44" i="2"/>
  <c r="B44" i="2"/>
  <c r="B38" i="2"/>
  <c r="B37" i="2"/>
  <c r="D11" i="2"/>
  <c r="D46" i="2" s="1"/>
  <c r="C11" i="2"/>
  <c r="B11" i="2"/>
  <c r="E53" i="1"/>
  <c r="D53" i="1"/>
  <c r="B48" i="1"/>
  <c r="C46" i="1"/>
  <c r="B40" i="1"/>
  <c r="C39" i="1"/>
  <c r="C37" i="1"/>
  <c r="B37" i="1"/>
  <c r="C36" i="1"/>
  <c r="C34" i="1"/>
  <c r="B34" i="1"/>
  <c r="C32" i="1"/>
  <c r="C31" i="1"/>
  <c r="C30" i="1"/>
  <c r="D24" i="1"/>
  <c r="B16" i="1"/>
  <c r="C15" i="1"/>
  <c r="B15" i="1"/>
  <c r="C14" i="1"/>
  <c r="B14" i="1"/>
  <c r="C13" i="1"/>
  <c r="B13" i="1"/>
  <c r="C11" i="1"/>
  <c r="C10" i="1"/>
  <c r="B10" i="1"/>
  <c r="B24" i="1" l="1"/>
  <c r="D29" i="4"/>
  <c r="B36" i="5"/>
  <c r="C22" i="1"/>
  <c r="C24" i="1" s="1"/>
  <c r="C55" i="1" s="1"/>
  <c r="B28" i="3"/>
  <c r="B35" i="1" s="1"/>
  <c r="B27" i="4"/>
  <c r="B36" i="1" s="1"/>
  <c r="B53" i="1" s="1"/>
  <c r="C36" i="5"/>
  <c r="C53" i="1"/>
  <c r="E23" i="9"/>
  <c r="B55" i="1" l="1"/>
</calcChain>
</file>

<file path=xl/sharedStrings.xml><?xml version="1.0" encoding="utf-8"?>
<sst xmlns="http://schemas.openxmlformats.org/spreadsheetml/2006/main" count="328" uniqueCount="174">
  <si>
    <t>Revenue</t>
  </si>
  <si>
    <t>Description</t>
  </si>
  <si>
    <t>2017-2018 Actual</t>
  </si>
  <si>
    <t>Projected</t>
  </si>
  <si>
    <t xml:space="preserve">Actual </t>
  </si>
  <si>
    <t>Variance</t>
  </si>
  <si>
    <t>Actual Notes</t>
  </si>
  <si>
    <t>Graduate and Professional Schools Fair Revenue</t>
  </si>
  <si>
    <t>Table Bookings and Locket Rentals</t>
  </si>
  <si>
    <t>Student fees (Minerva Trust Fund)</t>
  </si>
  <si>
    <t>Fall Fees</t>
  </si>
  <si>
    <t>Total Revenue</t>
  </si>
  <si>
    <t>Increased student fees</t>
  </si>
  <si>
    <t>Winter Fees</t>
  </si>
  <si>
    <t>The Princeton Review</t>
  </si>
  <si>
    <t>AUTS Fees</t>
  </si>
  <si>
    <t>Other Sponsorship</t>
  </si>
  <si>
    <t>Portfolio Income</t>
  </si>
  <si>
    <t>President</t>
  </si>
  <si>
    <t xml:space="preserve">VP External </t>
  </si>
  <si>
    <t>Expenses</t>
  </si>
  <si>
    <t>VP Finance</t>
  </si>
  <si>
    <t xml:space="preserve">VP Internal </t>
  </si>
  <si>
    <t>VP Academic</t>
  </si>
  <si>
    <t>VP Communications</t>
  </si>
  <si>
    <t xml:space="preserve">Projected </t>
  </si>
  <si>
    <t>Actual</t>
  </si>
  <si>
    <t>OPUS Card Online Recharge</t>
  </si>
  <si>
    <t>Graduate and Professional Schools Fair</t>
  </si>
  <si>
    <t>VP Social</t>
  </si>
  <si>
    <t>Other Revenues</t>
  </si>
  <si>
    <t>Equity Commissioner Stipend</t>
  </si>
  <si>
    <t>AUTS Revenues</t>
  </si>
  <si>
    <t>Grad Fair/Career Commissioner Stipend</t>
  </si>
  <si>
    <t xml:space="preserve">Frosh Revenues </t>
  </si>
  <si>
    <t>Interest Earned</t>
  </si>
  <si>
    <t>SNAX Revenues</t>
  </si>
  <si>
    <t>*for 3 equity commissioners</t>
  </si>
  <si>
    <t>Speaker of Council Stipend</t>
  </si>
  <si>
    <t>Business Cards</t>
  </si>
  <si>
    <t>Slack</t>
  </si>
  <si>
    <t>Exec Hoodies</t>
  </si>
  <si>
    <t>BDA Revenues</t>
  </si>
  <si>
    <t>Copienova Expenses</t>
  </si>
  <si>
    <t>Provide Support Chatline</t>
  </si>
  <si>
    <t xml:space="preserve">Arts Community Engagement Committee </t>
  </si>
  <si>
    <t>ACE Commissioners</t>
  </si>
  <si>
    <t>Careers Portfolio</t>
  </si>
  <si>
    <t>Departmental Revenues</t>
  </si>
  <si>
    <t>Career Commissioner Stipends</t>
  </si>
  <si>
    <t>ISAC</t>
  </si>
  <si>
    <t>put under ACE</t>
  </si>
  <si>
    <t>MHAUS</t>
  </si>
  <si>
    <t xml:space="preserve">MHAUS Commissioners </t>
  </si>
  <si>
    <t>Insurance</t>
  </si>
  <si>
    <t>Work Your BA</t>
  </si>
  <si>
    <t>Allocations</t>
  </si>
  <si>
    <t>Legal Fees</t>
  </si>
  <si>
    <t>Locker Deposit Returns</t>
  </si>
  <si>
    <t>Departmental Allocations</t>
  </si>
  <si>
    <t>Work Your BA Coords Stipends</t>
  </si>
  <si>
    <t xml:space="preserve">Sponsorship Coordinators </t>
  </si>
  <si>
    <t>Total Expenses</t>
  </si>
  <si>
    <t>Elections</t>
  </si>
  <si>
    <t>Election Software</t>
  </si>
  <si>
    <t>Reimbursements for Candidates</t>
  </si>
  <si>
    <t>CRO Stipend</t>
  </si>
  <si>
    <t>only one CRO this year</t>
  </si>
  <si>
    <t>DRO Stipends</t>
  </si>
  <si>
    <t>Secretary General</t>
  </si>
  <si>
    <t>Deputy Secretary General</t>
  </si>
  <si>
    <t>Transition Day</t>
  </si>
  <si>
    <t>Staff Mixers</t>
  </si>
  <si>
    <t>amount budgeted last year</t>
  </si>
  <si>
    <t>Equity Allocation</t>
  </si>
  <si>
    <t>Exec Retreat</t>
  </si>
  <si>
    <t>Working Surplus / Deficit</t>
  </si>
  <si>
    <t>Committee Food</t>
  </si>
  <si>
    <t>FMC Journal Fund</t>
  </si>
  <si>
    <t>FMC Supplementary Fund</t>
  </si>
  <si>
    <t>FMC Special Projects Fund</t>
  </si>
  <si>
    <t>Portfolio Expenses</t>
  </si>
  <si>
    <t xml:space="preserve">President </t>
  </si>
  <si>
    <t>Lounge Bookings</t>
  </si>
  <si>
    <t>do you know how money for room bookings is collected?</t>
  </si>
  <si>
    <t>FEARC Revenues</t>
  </si>
  <si>
    <t>Food for FMC meetings</t>
  </si>
  <si>
    <t>Auditing costs (Fuller-Landau)</t>
  </si>
  <si>
    <t xml:space="preserve">Quickbooks license </t>
  </si>
  <si>
    <t>Banking fees</t>
  </si>
  <si>
    <t>General</t>
  </si>
  <si>
    <t>SNAX Expenses</t>
  </si>
  <si>
    <t>AUIF catering</t>
  </si>
  <si>
    <t>1000 laser printer cheques</t>
  </si>
  <si>
    <t xml:space="preserve">Summer 2017 Bookkeeper </t>
  </si>
  <si>
    <t>AUS Promotional Items</t>
  </si>
  <si>
    <t xml:space="preserve">Taxes </t>
  </si>
  <si>
    <t>Activities Night</t>
  </si>
  <si>
    <t>tabling fee</t>
  </si>
  <si>
    <t>Presidents/Finance  Roundtable</t>
  </si>
  <si>
    <t>SNAX Rent</t>
  </si>
  <si>
    <t xml:space="preserve">Lounge </t>
  </si>
  <si>
    <t>Office Refreshments</t>
  </si>
  <si>
    <t>Liquor Permits</t>
  </si>
  <si>
    <t>increase due to bda in oct/sept, and more individual permits</t>
  </si>
  <si>
    <t>Costco membership</t>
  </si>
  <si>
    <t>Events</t>
  </si>
  <si>
    <t>SNAX Surplus Investment</t>
  </si>
  <si>
    <t>Incidental expenses</t>
  </si>
  <si>
    <t>Other Expenses</t>
  </si>
  <si>
    <t>AUS/OASIS Departmental Fair in SSMU</t>
  </si>
  <si>
    <t>Ethical Business Commissioners</t>
  </si>
  <si>
    <t>Operating Expenses</t>
  </si>
  <si>
    <t>Departmental Orientation</t>
  </si>
  <si>
    <t>AUS Holiday Party</t>
  </si>
  <si>
    <t>AUS Awards</t>
  </si>
  <si>
    <t>Reserve Fund Fees</t>
  </si>
  <si>
    <t>Committees</t>
  </si>
  <si>
    <t>Work Study Payments</t>
  </si>
  <si>
    <t>FEARC Allocation</t>
  </si>
  <si>
    <t>AUSEC Allocation</t>
  </si>
  <si>
    <t>AUSEC Commissioners</t>
  </si>
  <si>
    <t xml:space="preserve">BDA Expenses </t>
  </si>
  <si>
    <t>Frosh Expenses</t>
  </si>
  <si>
    <t>AUTS Expenses</t>
  </si>
  <si>
    <t>Executive Payroll</t>
  </si>
  <si>
    <t>Profit/Loss</t>
  </si>
  <si>
    <t>Essay Centre Grant</t>
  </si>
  <si>
    <t>Peer Tutoring Grant</t>
  </si>
  <si>
    <t>AUSPC</t>
  </si>
  <si>
    <t>amount allocated last year,  including commissioners</t>
  </si>
  <si>
    <t>Teaching Awards &amp; Reception</t>
  </si>
  <si>
    <t>didn't happen last year, was allocated 500</t>
  </si>
  <si>
    <t>AIO Undergraduate Research Event</t>
  </si>
  <si>
    <t>Committee Refreshments</t>
  </si>
  <si>
    <t>amount allocated last year</t>
  </si>
  <si>
    <t>Miscallaneous Expenses</t>
  </si>
  <si>
    <t>Prof Talks</t>
  </si>
  <si>
    <t>amount allocated last year, including commissioners</t>
  </si>
  <si>
    <t>Commuter Support and Engagement Committee</t>
  </si>
  <si>
    <t>Arts OASIS Chatline</t>
  </si>
  <si>
    <t>moved under president's budget</t>
  </si>
  <si>
    <t>Textbook lending program</t>
  </si>
  <si>
    <t>EPIC Events</t>
  </si>
  <si>
    <t>Grad Ball</t>
  </si>
  <si>
    <t>Share of Grad Ball Loss from SUS</t>
  </si>
  <si>
    <t>Stache Dash</t>
  </si>
  <si>
    <t>Borderless Apartment Crawl</t>
  </si>
  <si>
    <t xml:space="preserve">Handbook/Agendas (1750) </t>
  </si>
  <si>
    <t xml:space="preserve">MailChimp Subscription </t>
  </si>
  <si>
    <t>BDA Expenses</t>
  </si>
  <si>
    <t>Handbook Coordinator Stipends</t>
  </si>
  <si>
    <t>Webmaster Stipend</t>
  </si>
  <si>
    <t>Graphic Designer</t>
  </si>
  <si>
    <t>Media Team</t>
  </si>
  <si>
    <t>250*3+300</t>
  </si>
  <si>
    <t>Translator Stipend</t>
  </si>
  <si>
    <t>Other EPIC Event Expenses</t>
  </si>
  <si>
    <t>Website subscription renewal</t>
  </si>
  <si>
    <t>Arts Undergraduate Society</t>
  </si>
  <si>
    <t>Francophone Commission</t>
  </si>
  <si>
    <t>Adobe Subcscriptions</t>
  </si>
  <si>
    <t>StacheDash</t>
  </si>
  <si>
    <t xml:space="preserve">Fine Arts Council </t>
  </si>
  <si>
    <t>Marketing Committee</t>
  </si>
  <si>
    <t>Pilot Project: Grad Ball Bursary</t>
  </si>
  <si>
    <t>amount budgeted last year, based on commission fees</t>
  </si>
  <si>
    <t>Leacock's</t>
  </si>
  <si>
    <t>Recording Secretary Stipend</t>
  </si>
  <si>
    <t>Speaker Series</t>
  </si>
  <si>
    <t>Xerox printing/copying charges</t>
  </si>
  <si>
    <t xml:space="preserve">Phone &amp; Long distance </t>
  </si>
  <si>
    <t xml:space="preserve">Office supplies </t>
  </si>
  <si>
    <t>Executive Assistants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</si>
</sst>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-&quot;$&quot;* #,##0.00_-;\-&quot;$&quot;* #,##0.00_-;_-&quot;$&quot;* &quot;-&quot;??_-;_-@"/>
    <numFmt numFmtId="166" formatCode="&quot;$&quot;#,##0.00"/>
  </numFmts>
  <fonts count="13">
    <font>
      <sz val="10"/>
      <color rgb="FF000000"/>
      <name val="Arial"/>
    </font>
    <font>
      <b/>
      <sz val="16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0"/>
      <color rgb="FF404040"/>
      <name val="&quot;Avenir Next forINTUIT&quot;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2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4F5F8"/>
        <bgColor rgb="FFF4F5F8"/>
      </patternFill>
    </fill>
    <fill>
      <patternFill patternType="solid">
        <fgColor rgb="FFF4CCCC"/>
        <bgColor rgb="FFF4CCCC"/>
      </patternFill>
    </fill>
    <fill>
      <patternFill patternType="solid">
        <fgColor rgb="FFD9D2E9"/>
        <bgColor rgb="FFD9D2E9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/>
    <xf numFmtId="0" fontId="3" fillId="2" borderId="3" xfId="0" applyFont="1" applyFill="1" applyBorder="1" applyAlignment="1"/>
    <xf numFmtId="0" fontId="3" fillId="2" borderId="3" xfId="0" applyFont="1" applyFill="1" applyBorder="1" applyAlignment="1"/>
    <xf numFmtId="0" fontId="4" fillId="0" borderId="4" xfId="0" applyFont="1" applyBorder="1" applyAlignment="1"/>
    <xf numFmtId="0" fontId="2" fillId="0" borderId="1" xfId="0" applyFont="1" applyBorder="1" applyAlignment="1"/>
    <xf numFmtId="0" fontId="5" fillId="0" borderId="1" xfId="0" applyFont="1" applyBorder="1" applyAlignment="1"/>
    <xf numFmtId="165" fontId="4" fillId="0" borderId="0" xfId="0" applyNumberFormat="1" applyFont="1" applyAlignment="1"/>
    <xf numFmtId="165" fontId="2" fillId="0" borderId="3" xfId="0" applyNumberFormat="1" applyFont="1" applyBorder="1" applyAlignment="1"/>
    <xf numFmtId="165" fontId="2" fillId="0" borderId="3" xfId="0" applyNumberFormat="1" applyFont="1" applyBorder="1" applyAlignment="1"/>
    <xf numFmtId="164" fontId="2" fillId="0" borderId="3" xfId="0" applyNumberFormat="1" applyFont="1" applyBorder="1" applyAlignment="1"/>
    <xf numFmtId="0" fontId="2" fillId="0" borderId="3" xfId="0" applyFont="1" applyBorder="1" applyAlignment="1"/>
    <xf numFmtId="0" fontId="2" fillId="0" borderId="1" xfId="0" applyFont="1" applyBorder="1" applyAlignment="1"/>
    <xf numFmtId="164" fontId="4" fillId="0" borderId="4" xfId="0" applyNumberFormat="1" applyFont="1" applyBorder="1"/>
    <xf numFmtId="0" fontId="4" fillId="2" borderId="1" xfId="0" applyFont="1" applyFill="1" applyBorder="1" applyAlignment="1"/>
    <xf numFmtId="0" fontId="2" fillId="0" borderId="3" xfId="0" applyFont="1" applyBorder="1" applyAlignment="1"/>
    <xf numFmtId="165" fontId="6" fillId="3" borderId="0" xfId="0" applyNumberFormat="1" applyFont="1" applyFill="1" applyAlignment="1">
      <alignment horizontal="right"/>
    </xf>
    <xf numFmtId="164" fontId="4" fillId="0" borderId="4" xfId="0" applyNumberFormat="1" applyFont="1" applyBorder="1" applyAlignment="1"/>
    <xf numFmtId="0" fontId="4" fillId="0" borderId="1" xfId="0" applyFont="1" applyBorder="1" applyAlignment="1"/>
    <xf numFmtId="164" fontId="2" fillId="0" borderId="3" xfId="0" applyNumberFormat="1" applyFont="1" applyBorder="1" applyAlignment="1"/>
    <xf numFmtId="165" fontId="2" fillId="2" borderId="3" xfId="0" applyNumberFormat="1" applyFont="1" applyFill="1" applyBorder="1" applyAlignment="1"/>
    <xf numFmtId="165" fontId="2" fillId="2" borderId="3" xfId="0" applyNumberFormat="1" applyFont="1" applyFill="1" applyBorder="1" applyAlignment="1"/>
    <xf numFmtId="0" fontId="4" fillId="2" borderId="3" xfId="0" applyFont="1" applyFill="1" applyBorder="1" applyAlignment="1"/>
    <xf numFmtId="0" fontId="1" fillId="4" borderId="1" xfId="0" applyFont="1" applyFill="1" applyBorder="1" applyAlignment="1"/>
    <xf numFmtId="0" fontId="2" fillId="4" borderId="3" xfId="0" applyFont="1" applyFill="1" applyBorder="1" applyAlignment="1"/>
    <xf numFmtId="0" fontId="3" fillId="4" borderId="1" xfId="0" applyFont="1" applyFill="1" applyBorder="1" applyAlignment="1"/>
    <xf numFmtId="0" fontId="3" fillId="4" borderId="3" xfId="0" applyFont="1" applyFill="1" applyBorder="1" applyAlignment="1"/>
    <xf numFmtId="0" fontId="3" fillId="4" borderId="3" xfId="0" applyFont="1" applyFill="1" applyBorder="1" applyAlignment="1"/>
    <xf numFmtId="165" fontId="4" fillId="0" borderId="4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7" fillId="0" borderId="0" xfId="0" applyFont="1" applyAlignment="1"/>
    <xf numFmtId="164" fontId="4" fillId="0" borderId="0" xfId="0" applyNumberFormat="1" applyFont="1" applyAlignment="1"/>
    <xf numFmtId="164" fontId="7" fillId="0" borderId="0" xfId="0" applyNumberFormat="1" applyFont="1" applyAlignment="1"/>
    <xf numFmtId="165" fontId="2" fillId="0" borderId="1" xfId="0" applyNumberFormat="1" applyFont="1" applyBorder="1" applyAlignment="1"/>
    <xf numFmtId="166" fontId="4" fillId="0" borderId="3" xfId="0" applyNumberFormat="1" applyFont="1" applyBorder="1" applyAlignment="1">
      <alignment horizontal="right"/>
    </xf>
    <xf numFmtId="164" fontId="2" fillId="2" borderId="3" xfId="0" applyNumberFormat="1" applyFont="1" applyFill="1" applyBorder="1" applyAlignment="1"/>
    <xf numFmtId="166" fontId="4" fillId="0" borderId="3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/>
    <xf numFmtId="165" fontId="2" fillId="0" borderId="4" xfId="0" applyNumberFormat="1" applyFont="1" applyBorder="1"/>
    <xf numFmtId="0" fontId="3" fillId="0" borderId="4" xfId="0" applyFont="1" applyBorder="1" applyAlignment="1"/>
    <xf numFmtId="165" fontId="4" fillId="0" borderId="4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/>
    <xf numFmtId="165" fontId="2" fillId="0" borderId="1" xfId="0" applyNumberFormat="1" applyFont="1" applyBorder="1"/>
    <xf numFmtId="0" fontId="4" fillId="4" borderId="1" xfId="0" applyFont="1" applyFill="1" applyBorder="1" applyAlignment="1"/>
    <xf numFmtId="165" fontId="4" fillId="0" borderId="1" xfId="0" applyNumberFormat="1" applyFont="1" applyBorder="1" applyAlignment="1">
      <alignment horizontal="center"/>
    </xf>
    <xf numFmtId="165" fontId="4" fillId="4" borderId="3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4" fillId="4" borderId="3" xfId="0" applyFont="1" applyFill="1" applyBorder="1" applyAlignment="1"/>
    <xf numFmtId="164" fontId="4" fillId="0" borderId="3" xfId="0" applyNumberFormat="1" applyFont="1" applyBorder="1" applyAlignment="1">
      <alignment horizontal="right"/>
    </xf>
    <xf numFmtId="0" fontId="1" fillId="5" borderId="1" xfId="0" applyFont="1" applyFill="1" applyBorder="1" applyAlignment="1"/>
    <xf numFmtId="165" fontId="2" fillId="0" borderId="1" xfId="0" applyNumberFormat="1" applyFont="1" applyBorder="1" applyAlignment="1"/>
    <xf numFmtId="165" fontId="4" fillId="5" borderId="3" xfId="0" applyNumberFormat="1" applyFont="1" applyFill="1" applyBorder="1" applyAlignment="1">
      <alignment horizontal="right"/>
    </xf>
    <xf numFmtId="165" fontId="2" fillId="5" borderId="3" xfId="0" applyNumberFormat="1" applyFont="1" applyFill="1" applyBorder="1" applyAlignment="1"/>
    <xf numFmtId="165" fontId="8" fillId="0" borderId="0" xfId="0" applyNumberFormat="1" applyFont="1" applyAlignment="1">
      <alignment vertical="top"/>
    </xf>
    <xf numFmtId="0" fontId="2" fillId="5" borderId="3" xfId="0" applyFont="1" applyFill="1" applyBorder="1" applyAlignment="1"/>
    <xf numFmtId="164" fontId="4" fillId="0" borderId="4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/>
    <xf numFmtId="164" fontId="4" fillId="0" borderId="3" xfId="0" applyNumberFormat="1" applyFont="1" applyBorder="1" applyAlignment="1">
      <alignment horizontal="right"/>
    </xf>
    <xf numFmtId="0" fontId="4" fillId="0" borderId="4" xfId="0" applyFont="1" applyBorder="1" applyAlignment="1"/>
    <xf numFmtId="0" fontId="9" fillId="0" borderId="4" xfId="0" applyFont="1" applyBorder="1" applyAlignment="1"/>
    <xf numFmtId="0" fontId="5" fillId="0" borderId="3" xfId="0" applyFont="1" applyBorder="1" applyAlignment="1"/>
    <xf numFmtId="166" fontId="2" fillId="0" borderId="3" xfId="0" applyNumberFormat="1" applyFont="1" applyBorder="1" applyAlignment="1"/>
    <xf numFmtId="0" fontId="9" fillId="0" borderId="1" xfId="0" applyFont="1" applyBorder="1" applyAlignment="1"/>
    <xf numFmtId="0" fontId="3" fillId="0" borderId="1" xfId="0" applyFont="1" applyBorder="1" applyAlignment="1"/>
    <xf numFmtId="0" fontId="10" fillId="0" borderId="1" xfId="0" applyFont="1" applyBorder="1" applyAlignment="1"/>
    <xf numFmtId="165" fontId="4" fillId="0" borderId="4" xfId="0" applyNumberFormat="1" applyFont="1" applyBorder="1"/>
    <xf numFmtId="0" fontId="11" fillId="0" borderId="1" xfId="0" applyFont="1" applyBorder="1" applyAlignment="1"/>
    <xf numFmtId="164" fontId="4" fillId="4" borderId="3" xfId="0" applyNumberFormat="1" applyFont="1" applyFill="1" applyBorder="1" applyAlignment="1">
      <alignment horizontal="right"/>
    </xf>
    <xf numFmtId="164" fontId="7" fillId="0" borderId="0" xfId="0" applyNumberFormat="1" applyFont="1"/>
    <xf numFmtId="0" fontId="7" fillId="0" borderId="5" xfId="0" applyFont="1" applyBorder="1" applyAlignment="1"/>
    <xf numFmtId="164" fontId="7" fillId="0" borderId="5" xfId="0" applyNumberFormat="1" applyFont="1" applyBorder="1"/>
    <xf numFmtId="165" fontId="7" fillId="0" borderId="5" xfId="0" applyNumberFormat="1" applyFont="1" applyBorder="1"/>
    <xf numFmtId="0" fontId="7" fillId="0" borderId="5" xfId="0" applyFont="1" applyBorder="1"/>
    <xf numFmtId="0" fontId="11" fillId="0" borderId="4" xfId="0" applyFont="1" applyBorder="1" applyAlignment="1"/>
    <xf numFmtId="0" fontId="11" fillId="0" borderId="1" xfId="0" applyFont="1" applyBorder="1" applyAlignment="1"/>
    <xf numFmtId="0" fontId="10" fillId="0" borderId="4" xfId="0" applyFont="1" applyBorder="1" applyAlignment="1"/>
    <xf numFmtId="0" fontId="1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17" fontId="2" fillId="0" borderId="8" xfId="0" applyNumberFormat="1" applyFont="1" applyBorder="1" applyAlignment="1"/>
    <xf numFmtId="0" fontId="2" fillId="0" borderId="2" xfId="0" applyFont="1" applyBorder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3:F55"/>
  <sheetViews>
    <sheetView tabSelected="1" workbookViewId="0">
      <selection activeCell="D9" sqref="D9"/>
    </sheetView>
  </sheetViews>
  <sheetFormatPr defaultColWidth="14.46484375" defaultRowHeight="15.75" customHeight="1"/>
  <cols>
    <col min="1" max="1" width="30" customWidth="1"/>
    <col min="2" max="2" width="18.6640625" customWidth="1"/>
  </cols>
  <sheetData>
    <row r="3" spans="1:6" ht="15.75" customHeight="1">
      <c r="A3" s="1" t="s">
        <v>0</v>
      </c>
      <c r="B3" s="2"/>
      <c r="C3" s="2"/>
      <c r="D3" s="2"/>
      <c r="E3" s="2"/>
      <c r="F3" s="2"/>
    </row>
    <row r="4" spans="1:6" ht="14.25">
      <c r="A4" s="3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5" t="s">
        <v>6</v>
      </c>
    </row>
    <row r="5" spans="1:6" ht="14.25">
      <c r="A5" s="8" t="s">
        <v>9</v>
      </c>
      <c r="B5" s="12"/>
      <c r="C5" s="11"/>
      <c r="D5" s="11"/>
      <c r="E5" s="11"/>
      <c r="F5" s="13"/>
    </row>
    <row r="6" spans="1:6" ht="14.25">
      <c r="A6" s="7" t="s">
        <v>10</v>
      </c>
      <c r="B6" s="15">
        <v>113280.3</v>
      </c>
      <c r="C6" s="10">
        <v>131909.68</v>
      </c>
      <c r="D6" s="10">
        <v>131909.68</v>
      </c>
      <c r="E6" s="11"/>
      <c r="F6" s="17" t="s">
        <v>12</v>
      </c>
    </row>
    <row r="7" spans="1:6" ht="14.25">
      <c r="A7" s="7" t="s">
        <v>13</v>
      </c>
      <c r="B7" s="19">
        <v>114260.01</v>
      </c>
      <c r="C7" s="10">
        <v>131909.68</v>
      </c>
      <c r="D7" s="11"/>
      <c r="E7" s="11"/>
      <c r="F7" s="13"/>
    </row>
    <row r="8" spans="1:6" ht="14.25">
      <c r="A8" s="7" t="s">
        <v>15</v>
      </c>
      <c r="B8" s="21">
        <v>14000</v>
      </c>
      <c r="C8" s="10">
        <v>14000</v>
      </c>
      <c r="D8" s="11"/>
      <c r="E8" s="11"/>
      <c r="F8" s="13"/>
    </row>
    <row r="9" spans="1:6" ht="14.25">
      <c r="A9" s="8" t="s">
        <v>17</v>
      </c>
      <c r="B9" s="12"/>
      <c r="C9" s="11"/>
      <c r="D9" s="11"/>
      <c r="E9" s="11"/>
      <c r="F9" s="13"/>
    </row>
    <row r="10" spans="1:6" ht="14.25">
      <c r="A10" s="7" t="s">
        <v>18</v>
      </c>
      <c r="B10" s="12">
        <f>President!B11</f>
        <v>16446.419999999998</v>
      </c>
      <c r="C10" s="11">
        <f>President!C11</f>
        <v>15000</v>
      </c>
      <c r="D10" s="11"/>
      <c r="E10" s="11"/>
      <c r="F10" s="13"/>
    </row>
    <row r="11" spans="1:6" ht="14.25">
      <c r="A11" s="7" t="s">
        <v>19</v>
      </c>
      <c r="B11" s="12">
        <f>'VP External '!B11</f>
        <v>13749.68</v>
      </c>
      <c r="C11" s="11">
        <f>'VP External '!C11</f>
        <v>32200</v>
      </c>
      <c r="D11" s="11"/>
      <c r="E11" s="11"/>
      <c r="F11" s="13"/>
    </row>
    <row r="12" spans="1:6" ht="14.25">
      <c r="A12" s="7" t="s">
        <v>21</v>
      </c>
      <c r="B12" s="12">
        <f>'VP Finance'!B11</f>
        <v>0</v>
      </c>
      <c r="C12" s="11">
        <f>'VP Finance'!C11</f>
        <v>0</v>
      </c>
      <c r="D12" s="11"/>
      <c r="E12" s="11"/>
      <c r="F12" s="13"/>
    </row>
    <row r="13" spans="1:6" ht="14.25">
      <c r="A13" s="7" t="s">
        <v>22</v>
      </c>
      <c r="B13" s="12">
        <f>'VP Internal'!B11</f>
        <v>2453.4299999999998</v>
      </c>
      <c r="C13" s="11">
        <f>'VP Internal'!C11</f>
        <v>3000</v>
      </c>
      <c r="D13" s="11"/>
      <c r="E13" s="11"/>
      <c r="F13" s="13"/>
    </row>
    <row r="14" spans="1:6" ht="14.25">
      <c r="A14" s="7" t="s">
        <v>23</v>
      </c>
      <c r="B14" s="12">
        <f>'VP Academic'!B11</f>
        <v>0</v>
      </c>
      <c r="C14" s="11">
        <f>'VP Academic'!C11</f>
        <v>0</v>
      </c>
      <c r="D14" s="11"/>
      <c r="E14" s="11"/>
      <c r="F14" s="13"/>
    </row>
    <row r="15" spans="1:6" ht="14.25">
      <c r="A15" s="7" t="s">
        <v>24</v>
      </c>
      <c r="B15" s="12">
        <f>'VP Communications'!B11</f>
        <v>0</v>
      </c>
      <c r="C15" s="11">
        <f>'VP Communications'!C11</f>
        <v>0</v>
      </c>
      <c r="D15" s="11"/>
      <c r="E15" s="11"/>
      <c r="F15" s="13"/>
    </row>
    <row r="16" spans="1:6" ht="14.25">
      <c r="A16" s="10" t="s">
        <v>29</v>
      </c>
      <c r="B16" s="12">
        <f>'VP Social'!B9-B22</f>
        <v>52517.69</v>
      </c>
      <c r="C16" s="11">
        <f>'VP Social'!C9</f>
        <v>29000</v>
      </c>
      <c r="D16" s="11"/>
      <c r="E16" s="11"/>
      <c r="F16" s="13"/>
    </row>
    <row r="17" spans="1:6" ht="14.25">
      <c r="A17" s="8" t="s">
        <v>30</v>
      </c>
      <c r="B17" s="12"/>
      <c r="C17" s="11"/>
      <c r="D17" s="11"/>
      <c r="E17" s="11"/>
      <c r="F17" s="13"/>
    </row>
    <row r="18" spans="1:6" ht="14.25">
      <c r="A18" s="7" t="s">
        <v>32</v>
      </c>
      <c r="B18" s="10">
        <v>0</v>
      </c>
      <c r="C18" s="10">
        <v>2000</v>
      </c>
      <c r="D18" s="11"/>
      <c r="E18" s="11"/>
      <c r="F18" s="13"/>
    </row>
    <row r="19" spans="1:6" ht="14.25">
      <c r="A19" s="7" t="s">
        <v>34</v>
      </c>
      <c r="B19" s="15">
        <v>237382</v>
      </c>
      <c r="C19" s="10">
        <v>276345.01</v>
      </c>
      <c r="D19" s="11"/>
      <c r="E19" s="11"/>
      <c r="F19" s="13"/>
    </row>
    <row r="20" spans="1:6" ht="14.25">
      <c r="A20" s="7" t="s">
        <v>35</v>
      </c>
      <c r="B20" s="21">
        <v>750</v>
      </c>
      <c r="C20" s="10">
        <v>500</v>
      </c>
      <c r="D20" s="11"/>
      <c r="E20" s="11"/>
      <c r="F20" s="13"/>
    </row>
    <row r="21" spans="1:6" ht="14.25">
      <c r="A21" s="7" t="s">
        <v>36</v>
      </c>
      <c r="B21" s="35">
        <v>227290.56</v>
      </c>
      <c r="C21" s="10">
        <v>230000</v>
      </c>
      <c r="D21" s="11"/>
      <c r="E21" s="11"/>
      <c r="F21" s="13"/>
    </row>
    <row r="22" spans="1:6" ht="14.25">
      <c r="A22" s="7" t="s">
        <v>42</v>
      </c>
      <c r="B22" s="19">
        <v>17619.2</v>
      </c>
      <c r="C22" s="11">
        <f>'VP Social'!C3</f>
        <v>25000</v>
      </c>
      <c r="D22" s="11"/>
      <c r="E22" s="11"/>
      <c r="F22" s="13"/>
    </row>
    <row r="23" spans="1:6" ht="14.25">
      <c r="A23" s="7" t="s">
        <v>48</v>
      </c>
      <c r="B23" s="21">
        <v>36710.120000000003</v>
      </c>
      <c r="C23" s="10">
        <v>0</v>
      </c>
      <c r="D23" s="11"/>
      <c r="E23" s="11"/>
      <c r="F23" s="13"/>
    </row>
    <row r="24" spans="1:6" ht="14.25">
      <c r="A24" s="16" t="s">
        <v>11</v>
      </c>
      <c r="B24" s="39">
        <f t="shared" ref="B24:C24" si="0">SUM(B6:B8,B10:B16,B18:B23)</f>
        <v>846459.41</v>
      </c>
      <c r="C24" s="23">
        <f t="shared" si="0"/>
        <v>890864.37</v>
      </c>
      <c r="D24" s="23">
        <f>SUM(D6:D23)</f>
        <v>131909.68</v>
      </c>
      <c r="E24" s="23"/>
      <c r="F24" s="24"/>
    </row>
    <row r="26" spans="1:6" ht="15.75" customHeight="1">
      <c r="A26" s="25" t="s">
        <v>20</v>
      </c>
      <c r="B26" s="26"/>
      <c r="C26" s="26"/>
      <c r="D26" s="26"/>
      <c r="E26" s="26"/>
      <c r="F26" s="26"/>
    </row>
    <row r="27" spans="1:6" ht="14.25">
      <c r="A27" s="27" t="s">
        <v>1</v>
      </c>
      <c r="B27" s="28" t="s">
        <v>2</v>
      </c>
      <c r="C27" s="28" t="s">
        <v>25</v>
      </c>
      <c r="D27" s="28" t="s">
        <v>26</v>
      </c>
      <c r="E27" s="29" t="s">
        <v>5</v>
      </c>
      <c r="F27" s="29" t="s">
        <v>6</v>
      </c>
    </row>
    <row r="28" spans="1:6" ht="14.25">
      <c r="A28" s="44" t="s">
        <v>56</v>
      </c>
      <c r="B28" s="45"/>
      <c r="C28" s="31"/>
      <c r="D28" s="32"/>
      <c r="E28" s="32"/>
      <c r="F28" s="13"/>
    </row>
    <row r="29" spans="1:6" ht="14.25">
      <c r="A29" s="47" t="s">
        <v>59</v>
      </c>
      <c r="B29" s="54">
        <v>58704.2</v>
      </c>
      <c r="C29" s="59">
        <v>39369.599999999999</v>
      </c>
      <c r="D29" s="32"/>
      <c r="E29" s="32"/>
      <c r="F29" s="13"/>
    </row>
    <row r="30" spans="1:6" ht="14.25">
      <c r="A30" s="47" t="s">
        <v>78</v>
      </c>
      <c r="B30" s="61">
        <v>17449</v>
      </c>
      <c r="C30" s="31">
        <f>(0.07*C6)+(0.07*C7)</f>
        <v>18467.355200000002</v>
      </c>
      <c r="D30" s="32"/>
      <c r="E30" s="32"/>
      <c r="F30" s="17"/>
    </row>
    <row r="31" spans="1:6" ht="14.25">
      <c r="A31" s="47" t="s">
        <v>79</v>
      </c>
      <c r="B31" s="62">
        <v>11093.92</v>
      </c>
      <c r="C31" s="31">
        <f>(0.07*C6)+(0.07*C7)</f>
        <v>18467.355200000002</v>
      </c>
      <c r="D31" s="32"/>
      <c r="E31" s="32"/>
      <c r="F31" s="13"/>
    </row>
    <row r="32" spans="1:6" ht="14.25">
      <c r="A32" s="47" t="s">
        <v>80</v>
      </c>
      <c r="B32" s="62">
        <v>14800</v>
      </c>
      <c r="C32" s="31">
        <f>(0.05*C6)+(0.05*C7)</f>
        <v>13190.968000000001</v>
      </c>
      <c r="D32" s="32"/>
      <c r="E32" s="32"/>
      <c r="F32" s="13"/>
    </row>
    <row r="33" spans="1:6" ht="14.25">
      <c r="A33" s="8" t="s">
        <v>81</v>
      </c>
      <c r="B33" s="32"/>
      <c r="C33" s="32"/>
      <c r="D33" s="32"/>
      <c r="E33" s="32"/>
      <c r="F33" s="13"/>
    </row>
    <row r="34" spans="1:6" ht="14.25">
      <c r="A34" s="7" t="s">
        <v>82</v>
      </c>
      <c r="B34" s="62">
        <f>President!B44</f>
        <v>19268.16</v>
      </c>
      <c r="C34" s="31">
        <f>President!C44</f>
        <v>20625</v>
      </c>
      <c r="D34" s="40"/>
      <c r="E34" s="32"/>
      <c r="F34" s="13"/>
    </row>
    <row r="35" spans="1:6" ht="14.25">
      <c r="A35" s="7" t="s">
        <v>19</v>
      </c>
      <c r="B35" s="63">
        <f>'VP External '!B28</f>
        <v>6310.45</v>
      </c>
      <c r="C35" s="38">
        <f>'VP External '!C28</f>
        <v>16494.02</v>
      </c>
      <c r="D35" s="40"/>
      <c r="E35" s="32"/>
      <c r="F35" s="13"/>
    </row>
    <row r="36" spans="1:6" ht="14.25">
      <c r="A36" s="7" t="s">
        <v>21</v>
      </c>
      <c r="B36" s="64">
        <f>'VP Finance'!B27</f>
        <v>41016.139999999992</v>
      </c>
      <c r="C36" s="31">
        <f>'VP Finance'!C27</f>
        <v>35950</v>
      </c>
      <c r="D36" s="11"/>
      <c r="E36" s="11"/>
      <c r="F36" s="13"/>
    </row>
    <row r="37" spans="1:6" ht="14.25">
      <c r="A37" s="7" t="s">
        <v>22</v>
      </c>
      <c r="B37" s="12">
        <f>'VP Internal'!B34</f>
        <v>13914.58</v>
      </c>
      <c r="C37" s="11">
        <f>'VP Internal'!C34</f>
        <v>17370</v>
      </c>
      <c r="D37" s="11"/>
      <c r="E37" s="11"/>
      <c r="F37" s="13"/>
    </row>
    <row r="38" spans="1:6" ht="14.25">
      <c r="A38" s="7" t="s">
        <v>23</v>
      </c>
      <c r="B38" s="12">
        <f>'VP Academic'!B27</f>
        <v>9936.0999999999985</v>
      </c>
      <c r="C38" s="11">
        <f>'VP Academic'!C27</f>
        <v>10400</v>
      </c>
      <c r="D38" s="11"/>
      <c r="E38" s="11"/>
      <c r="F38" s="13"/>
    </row>
    <row r="39" spans="1:6" ht="14.25">
      <c r="A39" s="7" t="s">
        <v>24</v>
      </c>
      <c r="B39" s="12">
        <f>'VP Communications'!B35</f>
        <v>21050</v>
      </c>
      <c r="C39" s="11">
        <f>'VP Communications'!C35</f>
        <v>18318.71</v>
      </c>
      <c r="D39" s="11"/>
      <c r="E39" s="11"/>
      <c r="F39" s="13"/>
    </row>
    <row r="40" spans="1:6" ht="14.25">
      <c r="A40" s="7" t="s">
        <v>29</v>
      </c>
      <c r="B40" s="12">
        <f>'VP Social'!B21-B49</f>
        <v>75495.59</v>
      </c>
      <c r="C40" s="11">
        <f>'VP Social'!C21</f>
        <v>49000</v>
      </c>
      <c r="D40" s="13"/>
      <c r="E40" s="13"/>
      <c r="F40" s="13"/>
    </row>
    <row r="41" spans="1:6" ht="14.25">
      <c r="A41" s="67" t="s">
        <v>91</v>
      </c>
      <c r="B41" s="12"/>
      <c r="C41" s="13"/>
      <c r="D41" s="13"/>
      <c r="E41" s="13"/>
      <c r="F41" s="13"/>
    </row>
    <row r="42" spans="1:6" ht="14.25">
      <c r="A42" s="7" t="s">
        <v>100</v>
      </c>
      <c r="B42" s="21">
        <v>7000</v>
      </c>
      <c r="C42" s="68">
        <v>7000</v>
      </c>
      <c r="D42" s="13"/>
      <c r="E42" s="13"/>
      <c r="F42" s="13"/>
    </row>
    <row r="43" spans="1:6" ht="14.25">
      <c r="A43" s="7" t="s">
        <v>107</v>
      </c>
      <c r="B43" s="21">
        <v>10000</v>
      </c>
      <c r="C43" s="21">
        <v>10000</v>
      </c>
      <c r="D43" s="13"/>
      <c r="E43" s="13"/>
      <c r="F43" s="13"/>
    </row>
    <row r="44" spans="1:6" ht="14.25">
      <c r="A44" s="17" t="s">
        <v>91</v>
      </c>
      <c r="B44" s="19">
        <v>219465.83</v>
      </c>
      <c r="C44" s="21">
        <v>220000</v>
      </c>
      <c r="D44" s="11"/>
      <c r="E44" s="11"/>
      <c r="F44" s="13"/>
    </row>
    <row r="45" spans="1:6" ht="14.25">
      <c r="A45" s="70" t="s">
        <v>109</v>
      </c>
      <c r="B45" s="12"/>
      <c r="C45" s="11"/>
      <c r="D45" s="11"/>
      <c r="E45" s="11"/>
      <c r="F45" s="13"/>
    </row>
    <row r="46" spans="1:6" ht="14.25">
      <c r="A46" s="7" t="s">
        <v>112</v>
      </c>
      <c r="B46" s="12">
        <f>'Office Expenses'!B23</f>
        <v>29471.050000000003</v>
      </c>
      <c r="C46" s="11">
        <f>'Office Expenses'!C23</f>
        <v>26300</v>
      </c>
      <c r="D46" s="11"/>
      <c r="E46" s="11"/>
      <c r="F46" s="13"/>
    </row>
    <row r="47" spans="1:6" ht="14.25">
      <c r="A47" s="10" t="s">
        <v>116</v>
      </c>
      <c r="B47" s="21">
        <v>0</v>
      </c>
      <c r="C47" s="10">
        <v>10000</v>
      </c>
      <c r="D47" s="11"/>
      <c r="E47" s="11"/>
      <c r="F47" s="13"/>
    </row>
    <row r="48" spans="1:6" ht="14.25">
      <c r="A48" s="7" t="s">
        <v>118</v>
      </c>
      <c r="B48" s="72">
        <f>488.5+528</f>
        <v>1016.5</v>
      </c>
      <c r="C48" s="10">
        <v>1500</v>
      </c>
      <c r="D48" s="11"/>
      <c r="E48" s="11"/>
      <c r="F48" s="13"/>
    </row>
    <row r="49" spans="1:6" ht="14.25">
      <c r="A49" s="47" t="s">
        <v>122</v>
      </c>
      <c r="B49" s="10">
        <v>33304.9</v>
      </c>
      <c r="C49" s="10">
        <v>30000</v>
      </c>
      <c r="D49" s="11"/>
      <c r="E49" s="11"/>
      <c r="F49" s="13"/>
    </row>
    <row r="50" spans="1:6" ht="14.25">
      <c r="A50" s="47" t="s">
        <v>123</v>
      </c>
      <c r="B50" s="72">
        <v>229127.45</v>
      </c>
      <c r="C50" s="10">
        <v>244722.54</v>
      </c>
      <c r="D50" s="11"/>
      <c r="E50" s="11"/>
      <c r="F50" s="13"/>
    </row>
    <row r="51" spans="1:6" ht="14.25">
      <c r="A51" s="7" t="s">
        <v>124</v>
      </c>
      <c r="B51" s="21">
        <v>36696.370000000003</v>
      </c>
      <c r="C51" s="10">
        <v>40000</v>
      </c>
      <c r="D51" s="11"/>
      <c r="E51" s="11"/>
      <c r="F51" s="13"/>
    </row>
    <row r="52" spans="1:6" ht="14.25">
      <c r="A52" s="10" t="s">
        <v>125</v>
      </c>
      <c r="B52" s="10">
        <v>0</v>
      </c>
      <c r="C52" s="10">
        <v>25770</v>
      </c>
      <c r="D52" s="11"/>
      <c r="E52" s="11"/>
      <c r="F52" s="13"/>
    </row>
    <row r="53" spans="1:6" ht="14.25">
      <c r="A53" s="49" t="s">
        <v>62</v>
      </c>
      <c r="B53" s="74">
        <f>SUM(B28:B51)</f>
        <v>855120.24000000011</v>
      </c>
      <c r="C53" s="51">
        <f>SUM(C28:C52)</f>
        <v>872945.54840000009</v>
      </c>
      <c r="D53" s="51">
        <f t="shared" ref="D53:E53" si="1">SUM(D28:D36)</f>
        <v>0</v>
      </c>
      <c r="E53" s="51">
        <f t="shared" si="1"/>
        <v>0</v>
      </c>
      <c r="F53" s="53"/>
    </row>
    <row r="54" spans="1:6" ht="12.75">
      <c r="B54" s="75"/>
    </row>
    <row r="55" spans="1:6" ht="12.75">
      <c r="A55" s="76" t="s">
        <v>126</v>
      </c>
      <c r="B55" s="77">
        <f t="shared" ref="B55:C55" si="2">B24-B53</f>
        <v>-8660.8300000000745</v>
      </c>
      <c r="C55" s="78">
        <f t="shared" si="2"/>
        <v>17918.821599999908</v>
      </c>
      <c r="D55" s="79"/>
      <c r="E55" s="79"/>
      <c r="F55" s="7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3C47D"/>
    <outlinePr summaryBelow="0" summaryRight="0"/>
  </sheetPr>
  <dimension ref="A1:F46"/>
  <sheetViews>
    <sheetView workbookViewId="0"/>
  </sheetViews>
  <sheetFormatPr defaultColWidth="14.46484375" defaultRowHeight="15.75" customHeight="1"/>
  <cols>
    <col min="1" max="1" width="29" customWidth="1"/>
    <col min="2" max="2" width="16.796875" customWidth="1"/>
  </cols>
  <sheetData>
    <row r="1" spans="1:6" ht="15.75" customHeight="1">
      <c r="A1" s="1" t="s">
        <v>0</v>
      </c>
      <c r="B1" s="2"/>
      <c r="C1" s="2"/>
      <c r="D1" s="2"/>
      <c r="E1" s="2"/>
      <c r="F1" s="2"/>
    </row>
    <row r="2" spans="1:6" ht="14.2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14.25">
      <c r="A3" s="7" t="s">
        <v>8</v>
      </c>
      <c r="B3" s="9">
        <v>16446.419999999998</v>
      </c>
      <c r="C3" s="10">
        <v>15000</v>
      </c>
      <c r="D3" s="11"/>
      <c r="E3" s="11"/>
      <c r="F3" s="13"/>
    </row>
    <row r="4" spans="1:6" ht="14.25">
      <c r="A4" s="14"/>
      <c r="B4" s="11"/>
      <c r="C4" s="11"/>
      <c r="D4" s="11"/>
      <c r="E4" s="11"/>
      <c r="F4" s="13"/>
    </row>
    <row r="5" spans="1:6" ht="14.25">
      <c r="A5" s="14"/>
      <c r="B5" s="11"/>
      <c r="C5" s="11"/>
      <c r="D5" s="11"/>
      <c r="E5" s="11"/>
      <c r="F5" s="13"/>
    </row>
    <row r="6" spans="1:6" ht="14.25">
      <c r="A6" s="14"/>
      <c r="B6" s="11"/>
      <c r="C6" s="11"/>
      <c r="D6" s="11"/>
      <c r="E6" s="11"/>
      <c r="F6" s="13"/>
    </row>
    <row r="7" spans="1:6" ht="14.25">
      <c r="A7" s="14"/>
      <c r="B7" s="11"/>
      <c r="C7" s="11"/>
      <c r="D7" s="11"/>
      <c r="E7" s="11"/>
      <c r="F7" s="13"/>
    </row>
    <row r="8" spans="1:6" ht="14.25">
      <c r="A8" s="14"/>
      <c r="B8" s="11"/>
      <c r="C8" s="11"/>
      <c r="D8" s="11"/>
      <c r="E8" s="11"/>
      <c r="F8" s="13"/>
    </row>
    <row r="9" spans="1:6" ht="14.25">
      <c r="A9" s="14"/>
      <c r="B9" s="11"/>
      <c r="C9" s="11"/>
      <c r="D9" s="11"/>
      <c r="E9" s="11"/>
      <c r="F9" s="13"/>
    </row>
    <row r="10" spans="1:6" ht="14.25">
      <c r="A10" s="14"/>
      <c r="B10" s="11"/>
      <c r="C10" s="11"/>
      <c r="D10" s="11"/>
      <c r="E10" s="11"/>
      <c r="F10" s="13"/>
    </row>
    <row r="11" spans="1:6" ht="14.25">
      <c r="A11" s="16" t="s">
        <v>11</v>
      </c>
      <c r="B11" s="22">
        <f t="shared" ref="B11:D11" si="0">SUM(B3:B10)</f>
        <v>16446.419999999998</v>
      </c>
      <c r="C11" s="22">
        <f t="shared" si="0"/>
        <v>15000</v>
      </c>
      <c r="D11" s="22">
        <f t="shared" si="0"/>
        <v>0</v>
      </c>
      <c r="E11" s="23"/>
      <c r="F11" s="24"/>
    </row>
    <row r="12" spans="1:6" ht="14.25">
      <c r="A12" s="14"/>
      <c r="B12" s="13"/>
      <c r="C12" s="13"/>
      <c r="D12" s="13"/>
      <c r="E12" s="13"/>
      <c r="F12" s="13"/>
    </row>
    <row r="13" spans="1:6" ht="15.75" customHeight="1">
      <c r="A13" s="25" t="s">
        <v>20</v>
      </c>
      <c r="B13" s="26"/>
      <c r="C13" s="26"/>
      <c r="D13" s="26"/>
      <c r="E13" s="26"/>
      <c r="F13" s="26"/>
    </row>
    <row r="14" spans="1:6" ht="14.25">
      <c r="A14" s="27" t="s">
        <v>1</v>
      </c>
      <c r="B14" s="28" t="s">
        <v>2</v>
      </c>
      <c r="C14" s="28" t="s">
        <v>25</v>
      </c>
      <c r="D14" s="28" t="s">
        <v>26</v>
      </c>
      <c r="E14" s="29" t="s">
        <v>5</v>
      </c>
      <c r="F14" s="29" t="s">
        <v>6</v>
      </c>
    </row>
    <row r="15" spans="1:6" ht="14.25">
      <c r="A15" s="6" t="s">
        <v>27</v>
      </c>
      <c r="B15" s="30">
        <v>50.48</v>
      </c>
      <c r="C15" s="31">
        <v>0</v>
      </c>
      <c r="D15" s="32"/>
      <c r="E15" s="32"/>
      <c r="F15" s="13"/>
    </row>
    <row r="17" spans="1:6" ht="14.25">
      <c r="A17" s="20" t="s">
        <v>31</v>
      </c>
      <c r="B17" s="33">
        <v>525</v>
      </c>
      <c r="C17" s="31">
        <v>750</v>
      </c>
      <c r="D17" s="32"/>
      <c r="E17" s="32"/>
      <c r="F17" s="17" t="s">
        <v>37</v>
      </c>
    </row>
    <row r="18" spans="1:6" ht="14.25">
      <c r="A18" s="20" t="s">
        <v>38</v>
      </c>
      <c r="B18" s="33">
        <v>450</v>
      </c>
      <c r="C18" s="31">
        <v>600</v>
      </c>
      <c r="D18" s="32"/>
      <c r="E18" s="32"/>
      <c r="F18" s="13"/>
    </row>
    <row r="19" spans="1:6" ht="14.25">
      <c r="A19" s="20" t="s">
        <v>39</v>
      </c>
      <c r="B19" s="33">
        <v>34.94</v>
      </c>
      <c r="C19" s="31">
        <v>40</v>
      </c>
      <c r="D19" s="32"/>
      <c r="E19" s="32"/>
      <c r="F19" s="13"/>
    </row>
    <row r="20" spans="1:6" ht="14.25">
      <c r="A20" s="20" t="s">
        <v>40</v>
      </c>
      <c r="B20" s="33">
        <v>23.43</v>
      </c>
      <c r="C20" s="31">
        <v>25</v>
      </c>
      <c r="D20" s="32"/>
      <c r="E20" s="32"/>
      <c r="F20" s="13"/>
    </row>
    <row r="21" spans="1:6" ht="14.25">
      <c r="A21" s="20" t="s">
        <v>41</v>
      </c>
      <c r="B21" s="33">
        <v>372</v>
      </c>
      <c r="C21" s="31">
        <v>400</v>
      </c>
      <c r="D21" s="32"/>
      <c r="E21" s="32"/>
      <c r="F21" s="13"/>
    </row>
    <row r="22" spans="1:6" ht="14.25">
      <c r="A22" s="20" t="s">
        <v>43</v>
      </c>
      <c r="B22" s="33">
        <v>804.6</v>
      </c>
      <c r="C22" s="31">
        <v>1000</v>
      </c>
      <c r="D22" s="32"/>
      <c r="E22" s="32"/>
      <c r="F22" s="13"/>
    </row>
    <row r="23" spans="1:6" ht="14.25">
      <c r="A23" s="20" t="s">
        <v>44</v>
      </c>
      <c r="B23" s="37">
        <v>383.29</v>
      </c>
      <c r="C23" s="38">
        <v>400</v>
      </c>
      <c r="D23" s="40"/>
      <c r="E23" s="32"/>
      <c r="F23" s="13"/>
    </row>
    <row r="24" spans="1:6" ht="14.25">
      <c r="A24" s="20" t="s">
        <v>54</v>
      </c>
      <c r="B24" s="41">
        <v>9860.8799999999992</v>
      </c>
      <c r="C24" s="38">
        <v>10000</v>
      </c>
      <c r="D24" s="40"/>
      <c r="E24" s="32"/>
      <c r="F24" s="13"/>
    </row>
    <row r="25" spans="1:6" ht="14.25">
      <c r="A25" s="20" t="s">
        <v>57</v>
      </c>
      <c r="B25" s="43"/>
      <c r="C25" s="38">
        <v>1000</v>
      </c>
      <c r="D25" s="40"/>
      <c r="E25" s="32"/>
      <c r="F25" s="13"/>
    </row>
    <row r="26" spans="1:6" ht="14.25">
      <c r="A26" s="20" t="s">
        <v>58</v>
      </c>
      <c r="B26" s="48">
        <v>0</v>
      </c>
      <c r="C26" s="38">
        <v>300</v>
      </c>
      <c r="D26" s="40"/>
      <c r="E26" s="32"/>
      <c r="F26" s="13"/>
    </row>
    <row r="27" spans="1:6" ht="14.25">
      <c r="A27" s="42" t="s">
        <v>63</v>
      </c>
      <c r="B27" s="48"/>
      <c r="C27" s="38"/>
      <c r="D27" s="40"/>
      <c r="E27" s="32"/>
      <c r="F27" s="13"/>
    </row>
    <row r="28" spans="1:6" ht="14.25">
      <c r="A28" s="20" t="s">
        <v>64</v>
      </c>
      <c r="B28" s="50">
        <v>60</v>
      </c>
      <c r="C28" s="38">
        <v>60</v>
      </c>
      <c r="D28" s="40"/>
      <c r="E28" s="32"/>
      <c r="F28" s="13"/>
    </row>
    <row r="29" spans="1:6" ht="14.25">
      <c r="A29" s="20" t="s">
        <v>65</v>
      </c>
      <c r="B29" s="50">
        <v>178.6</v>
      </c>
      <c r="C29" s="38">
        <v>250</v>
      </c>
      <c r="D29" s="40"/>
      <c r="E29" s="32"/>
      <c r="F29" s="13"/>
    </row>
    <row r="30" spans="1:6" ht="14.25">
      <c r="A30" s="20" t="s">
        <v>66</v>
      </c>
      <c r="B30" s="50">
        <v>600</v>
      </c>
      <c r="C30" s="38">
        <v>500</v>
      </c>
      <c r="D30" s="40"/>
      <c r="E30" s="32"/>
      <c r="F30" s="17" t="s">
        <v>67</v>
      </c>
    </row>
    <row r="31" spans="1:6" ht="14.25">
      <c r="A31" s="20" t="s">
        <v>68</v>
      </c>
      <c r="B31" s="52">
        <v>100</v>
      </c>
      <c r="C31" s="38">
        <v>250</v>
      </c>
      <c r="D31" s="40"/>
      <c r="E31" s="32"/>
      <c r="F31" s="13"/>
    </row>
    <row r="32" spans="1:6" ht="14.25">
      <c r="A32" s="42" t="s">
        <v>69</v>
      </c>
      <c r="B32" s="52">
        <v>500</v>
      </c>
      <c r="C32" s="38">
        <v>750</v>
      </c>
      <c r="D32" s="40"/>
      <c r="E32" s="32"/>
      <c r="F32" s="13"/>
    </row>
    <row r="33" spans="1:6" ht="14.25">
      <c r="A33" s="20" t="s">
        <v>70</v>
      </c>
      <c r="B33" s="52">
        <v>300</v>
      </c>
      <c r="C33" s="38">
        <v>300</v>
      </c>
      <c r="D33" s="40"/>
      <c r="E33" s="32"/>
      <c r="F33" s="13"/>
    </row>
    <row r="34" spans="1:6" ht="14.25">
      <c r="A34" s="42" t="s">
        <v>71</v>
      </c>
      <c r="B34" s="33">
        <v>200</v>
      </c>
      <c r="C34" s="38"/>
      <c r="D34" s="40"/>
      <c r="E34" s="32"/>
      <c r="F34" s="13"/>
    </row>
    <row r="35" spans="1:6" ht="14.25">
      <c r="A35" s="42" t="s">
        <v>72</v>
      </c>
      <c r="B35" s="52">
        <v>0</v>
      </c>
      <c r="C35" s="38">
        <v>300</v>
      </c>
      <c r="D35" s="40"/>
      <c r="E35" s="32"/>
      <c r="F35" s="17" t="s">
        <v>73</v>
      </c>
    </row>
    <row r="36" spans="1:6" ht="14.25">
      <c r="A36" s="42" t="s">
        <v>74</v>
      </c>
      <c r="B36" s="52">
        <v>0</v>
      </c>
      <c r="C36" s="38">
        <v>700</v>
      </c>
      <c r="D36" s="40"/>
      <c r="E36" s="32"/>
      <c r="F36" s="17" t="s">
        <v>73</v>
      </c>
    </row>
    <row r="37" spans="1:6" ht="14.25">
      <c r="A37" s="42" t="s">
        <v>75</v>
      </c>
      <c r="B37" s="52">
        <f>1636.74+672.46+1216.3</f>
        <v>3525.5</v>
      </c>
      <c r="C37" s="38">
        <v>1500</v>
      </c>
      <c r="D37" s="40"/>
      <c r="E37" s="32"/>
      <c r="F37" s="13"/>
    </row>
    <row r="38" spans="1:6" ht="14.25">
      <c r="A38" s="42" t="s">
        <v>77</v>
      </c>
      <c r="B38" s="50">
        <f>331.87+967.57</f>
        <v>1299.44</v>
      </c>
      <c r="C38" s="38">
        <v>1500</v>
      </c>
      <c r="D38" s="40"/>
      <c r="E38" s="32"/>
      <c r="F38" s="13"/>
    </row>
    <row r="39" spans="1:6" ht="14.25">
      <c r="A39" s="20"/>
      <c r="B39" s="56"/>
      <c r="C39" s="38"/>
      <c r="D39" s="40"/>
      <c r="E39" s="32"/>
      <c r="F39" s="13"/>
    </row>
    <row r="40" spans="1:6" ht="14.25">
      <c r="A40" s="20"/>
      <c r="B40" s="56"/>
      <c r="C40" s="38"/>
      <c r="D40" s="40"/>
      <c r="E40" s="32"/>
      <c r="F40" s="13"/>
    </row>
    <row r="41" spans="1:6" ht="14.25">
      <c r="A41" s="20"/>
      <c r="B41" s="56"/>
      <c r="C41" s="38"/>
      <c r="D41" s="40"/>
      <c r="E41" s="32"/>
      <c r="F41" s="13"/>
    </row>
    <row r="42" spans="1:6" ht="14.25">
      <c r="A42" s="20"/>
      <c r="B42" s="56"/>
      <c r="C42" s="38"/>
      <c r="D42" s="40"/>
      <c r="E42" s="32"/>
      <c r="F42" s="13"/>
    </row>
    <row r="43" spans="1:6" ht="14.25">
      <c r="A43" s="20"/>
      <c r="B43" s="56"/>
      <c r="C43" s="38"/>
      <c r="D43" s="40"/>
      <c r="E43" s="32"/>
      <c r="F43" s="13"/>
    </row>
    <row r="44" spans="1:6" ht="14.25">
      <c r="A44" s="49" t="s">
        <v>62</v>
      </c>
      <c r="B44" s="51">
        <f t="shared" ref="B44:C44" si="1">SUM(B15:B43)</f>
        <v>19268.16</v>
      </c>
      <c r="C44" s="51">
        <f t="shared" si="1"/>
        <v>20625</v>
      </c>
      <c r="D44" s="51">
        <f t="shared" ref="D44:E44" si="2">SUM(D15:D23)</f>
        <v>0</v>
      </c>
      <c r="E44" s="51">
        <f t="shared" si="2"/>
        <v>0</v>
      </c>
      <c r="F44" s="53"/>
    </row>
    <row r="45" spans="1:6" ht="14.25">
      <c r="A45" s="14"/>
      <c r="B45" s="13"/>
      <c r="C45" s="13"/>
      <c r="D45" s="13"/>
      <c r="E45" s="13"/>
      <c r="F45" s="13"/>
    </row>
    <row r="46" spans="1:6" ht="15.75" customHeight="1">
      <c r="A46" s="55" t="s">
        <v>76</v>
      </c>
      <c r="B46" s="57"/>
      <c r="C46" s="58"/>
      <c r="D46" s="57">
        <f>D11-D44</f>
        <v>0</v>
      </c>
      <c r="E46" s="60"/>
      <c r="F46" s="6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3C47D"/>
    <outlinePr summaryBelow="0" summaryRight="0"/>
  </sheetPr>
  <dimension ref="A1:F30"/>
  <sheetViews>
    <sheetView workbookViewId="0"/>
  </sheetViews>
  <sheetFormatPr defaultColWidth="14.46484375" defaultRowHeight="15.75" customHeight="1"/>
  <cols>
    <col min="1" max="1" width="40.6640625" customWidth="1"/>
    <col min="2" max="2" width="17.46484375" customWidth="1"/>
  </cols>
  <sheetData>
    <row r="1" spans="1:6" ht="15.75" customHeight="1">
      <c r="A1" s="1" t="s">
        <v>0</v>
      </c>
      <c r="B1" s="2"/>
      <c r="C1" s="2"/>
      <c r="D1" s="2"/>
      <c r="E1" s="2"/>
      <c r="F1" s="2"/>
    </row>
    <row r="2" spans="1:6" ht="14.2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14.25">
      <c r="A3" s="6" t="s">
        <v>7</v>
      </c>
      <c r="B3" s="18">
        <f>804.82+12944.86</f>
        <v>13749.68</v>
      </c>
      <c r="C3" s="10">
        <v>30000</v>
      </c>
      <c r="D3" s="11"/>
      <c r="E3" s="11"/>
      <c r="F3" s="13"/>
    </row>
    <row r="4" spans="1:6" ht="14.25">
      <c r="A4" s="20" t="s">
        <v>14</v>
      </c>
      <c r="B4" s="10">
        <v>0</v>
      </c>
      <c r="C4" s="10">
        <v>2200</v>
      </c>
      <c r="D4" s="11"/>
      <c r="E4" s="11"/>
      <c r="F4" s="13"/>
    </row>
    <row r="5" spans="1:6" ht="14.25">
      <c r="A5" s="7" t="s">
        <v>16</v>
      </c>
      <c r="B5" s="10">
        <v>0</v>
      </c>
      <c r="C5" s="11"/>
      <c r="D5" s="11"/>
      <c r="E5" s="11"/>
      <c r="F5" s="13"/>
    </row>
    <row r="6" spans="1:6" ht="14.25">
      <c r="A6" s="14"/>
      <c r="B6" s="11"/>
      <c r="C6" s="11"/>
      <c r="D6" s="11"/>
      <c r="E6" s="11"/>
      <c r="F6" s="13"/>
    </row>
    <row r="7" spans="1:6" ht="14.25">
      <c r="A7" s="14"/>
      <c r="B7" s="11"/>
      <c r="C7" s="11"/>
      <c r="D7" s="11"/>
      <c r="E7" s="11"/>
      <c r="F7" s="13"/>
    </row>
    <row r="8" spans="1:6" ht="14.25">
      <c r="A8" s="14"/>
      <c r="B8" s="11"/>
      <c r="C8" s="11"/>
      <c r="D8" s="11"/>
      <c r="E8" s="11"/>
      <c r="F8" s="13"/>
    </row>
    <row r="9" spans="1:6" ht="14.25">
      <c r="A9" s="14"/>
      <c r="B9" s="11"/>
      <c r="C9" s="11"/>
      <c r="D9" s="11"/>
      <c r="E9" s="11"/>
      <c r="F9" s="13"/>
    </row>
    <row r="10" spans="1:6" ht="14.25">
      <c r="A10" s="14"/>
      <c r="B10" s="11"/>
      <c r="C10" s="11"/>
      <c r="D10" s="11"/>
      <c r="E10" s="11"/>
      <c r="F10" s="13"/>
    </row>
    <row r="11" spans="1:6" ht="14.25">
      <c r="A11" s="16" t="s">
        <v>11</v>
      </c>
      <c r="B11" s="22">
        <f t="shared" ref="B11:D11" si="0">SUM(B3:B5)</f>
        <v>13749.68</v>
      </c>
      <c r="C11" s="22">
        <f t="shared" si="0"/>
        <v>32200</v>
      </c>
      <c r="D11" s="22">
        <f t="shared" si="0"/>
        <v>0</v>
      </c>
      <c r="E11" s="22">
        <v>0</v>
      </c>
      <c r="F11" s="24"/>
    </row>
    <row r="12" spans="1:6" ht="14.25">
      <c r="A12" s="14"/>
      <c r="B12" s="13"/>
      <c r="C12" s="13"/>
      <c r="D12" s="13"/>
      <c r="E12" s="13"/>
      <c r="F12" s="13"/>
    </row>
    <row r="13" spans="1:6" ht="15.75" customHeight="1">
      <c r="A13" s="25" t="s">
        <v>20</v>
      </c>
      <c r="B13" s="26"/>
      <c r="C13" s="26"/>
      <c r="D13" s="26"/>
      <c r="E13" s="26"/>
      <c r="F13" s="26"/>
    </row>
    <row r="14" spans="1:6" ht="14.25">
      <c r="A14" s="27" t="s">
        <v>1</v>
      </c>
      <c r="B14" s="28" t="s">
        <v>2</v>
      </c>
      <c r="C14" s="28" t="s">
        <v>25</v>
      </c>
      <c r="D14" s="28" t="s">
        <v>26</v>
      </c>
      <c r="E14" s="29" t="s">
        <v>5</v>
      </c>
      <c r="F14" s="29" t="s">
        <v>6</v>
      </c>
    </row>
    <row r="15" spans="1:6" ht="14.25">
      <c r="A15" s="6" t="s">
        <v>28</v>
      </c>
      <c r="B15" s="30">
        <v>3780.74</v>
      </c>
      <c r="C15" s="31">
        <v>4394.0200000000004</v>
      </c>
      <c r="D15" s="32"/>
      <c r="E15" s="32"/>
      <c r="F15" s="13"/>
    </row>
    <row r="16" spans="1:6" ht="14.25">
      <c r="A16" s="34" t="s">
        <v>33</v>
      </c>
      <c r="C16" s="36">
        <v>1000</v>
      </c>
      <c r="D16" s="32"/>
      <c r="E16" s="32"/>
      <c r="F16" s="13"/>
    </row>
    <row r="17" spans="1:6" ht="14.25">
      <c r="A17" s="20" t="s">
        <v>45</v>
      </c>
      <c r="B17" s="33">
        <v>758.12</v>
      </c>
      <c r="C17" s="31">
        <v>1500</v>
      </c>
      <c r="D17" s="32"/>
      <c r="E17" s="32"/>
      <c r="F17" s="13"/>
    </row>
    <row r="18" spans="1:6" ht="14.25">
      <c r="A18" s="34" t="s">
        <v>46</v>
      </c>
      <c r="C18" s="36">
        <v>600</v>
      </c>
      <c r="D18" s="32"/>
      <c r="E18" s="32"/>
      <c r="F18" s="13"/>
    </row>
    <row r="19" spans="1:6" ht="14.25">
      <c r="A19" s="20" t="s">
        <v>47</v>
      </c>
      <c r="B19" s="33">
        <v>0</v>
      </c>
      <c r="C19" s="31">
        <v>500</v>
      </c>
      <c r="D19" s="32"/>
      <c r="E19" s="32"/>
      <c r="F19" s="13"/>
    </row>
    <row r="20" spans="1:6" ht="14.25">
      <c r="A20" s="34" t="s">
        <v>49</v>
      </c>
      <c r="B20" s="36">
        <v>300</v>
      </c>
      <c r="C20" s="31">
        <v>0</v>
      </c>
      <c r="D20" s="32"/>
      <c r="E20" s="32"/>
      <c r="F20" s="13"/>
    </row>
    <row r="21" spans="1:6" ht="14.25">
      <c r="A21" s="20" t="s">
        <v>50</v>
      </c>
      <c r="B21" s="31">
        <v>0</v>
      </c>
      <c r="C21" s="31">
        <v>0</v>
      </c>
      <c r="D21" s="32"/>
      <c r="E21" s="32"/>
      <c r="F21" s="17" t="s">
        <v>51</v>
      </c>
    </row>
    <row r="22" spans="1:6" ht="14.25">
      <c r="A22" s="20" t="s">
        <v>52</v>
      </c>
      <c r="B22" s="33">
        <v>132.85</v>
      </c>
      <c r="C22" s="31">
        <v>400</v>
      </c>
      <c r="D22" s="32"/>
      <c r="E22" s="32"/>
      <c r="F22" s="13"/>
    </row>
    <row r="23" spans="1:6" ht="14.25">
      <c r="A23" s="34" t="s">
        <v>53</v>
      </c>
      <c r="C23" s="36">
        <v>600</v>
      </c>
      <c r="D23" s="40"/>
      <c r="E23" s="32"/>
      <c r="F23" s="13"/>
    </row>
    <row r="24" spans="1:6" ht="14.25">
      <c r="A24" s="42" t="s">
        <v>55</v>
      </c>
      <c r="B24" s="46">
        <f>451.51+190.77+440+17.96</f>
        <v>1100.24</v>
      </c>
      <c r="C24" s="38">
        <v>7500</v>
      </c>
      <c r="D24" s="40"/>
      <c r="E24" s="32"/>
      <c r="F24" s="13"/>
    </row>
    <row r="25" spans="1:6" ht="14.25">
      <c r="A25" s="20" t="s">
        <v>60</v>
      </c>
      <c r="B25" s="46">
        <f>150+88.5</f>
        <v>238.5</v>
      </c>
      <c r="C25" s="38">
        <v>0</v>
      </c>
      <c r="D25" s="40"/>
      <c r="E25" s="32"/>
      <c r="F25" s="13"/>
    </row>
    <row r="26" spans="1:6" ht="14.25">
      <c r="A26" s="7" t="s">
        <v>61</v>
      </c>
      <c r="B26" s="10">
        <v>0</v>
      </c>
      <c r="C26" s="11"/>
      <c r="D26" s="40"/>
      <c r="E26" s="11"/>
      <c r="F26" s="13"/>
    </row>
    <row r="28" spans="1:6" ht="14.25">
      <c r="A28" s="49" t="s">
        <v>62</v>
      </c>
      <c r="B28" s="51">
        <f t="shared" ref="B28:E28" si="1">SUM(B15:B26)</f>
        <v>6310.45</v>
      </c>
      <c r="C28" s="51">
        <f t="shared" si="1"/>
        <v>16494.02</v>
      </c>
      <c r="D28" s="51">
        <f t="shared" si="1"/>
        <v>0</v>
      </c>
      <c r="E28" s="51">
        <f t="shared" si="1"/>
        <v>0</v>
      </c>
      <c r="F28" s="53"/>
    </row>
    <row r="29" spans="1:6" ht="14.25">
      <c r="A29" s="14"/>
      <c r="B29" s="13"/>
      <c r="C29" s="13"/>
      <c r="D29" s="13"/>
      <c r="E29" s="13"/>
      <c r="F29" s="13"/>
    </row>
    <row r="30" spans="1:6" ht="15.75" customHeight="1">
      <c r="A30" s="55" t="s">
        <v>76</v>
      </c>
      <c r="B30" s="57"/>
      <c r="C30" s="58"/>
      <c r="D30" s="57">
        <f>D11-D28</f>
        <v>0</v>
      </c>
      <c r="E30" s="60"/>
      <c r="F30" s="6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AA84F"/>
    <outlinePr summaryBelow="0" summaryRight="0"/>
  </sheetPr>
  <dimension ref="A1:F29"/>
  <sheetViews>
    <sheetView workbookViewId="0"/>
  </sheetViews>
  <sheetFormatPr defaultColWidth="14.46484375" defaultRowHeight="15.75" customHeight="1"/>
  <cols>
    <col min="1" max="1" width="28.33203125" customWidth="1"/>
    <col min="2" max="2" width="17.46484375" customWidth="1"/>
  </cols>
  <sheetData>
    <row r="1" spans="1:6" ht="15.75" customHeight="1">
      <c r="A1" s="1" t="s">
        <v>0</v>
      </c>
      <c r="B1" s="2"/>
      <c r="C1" s="2"/>
      <c r="D1" s="2"/>
      <c r="E1" s="2"/>
      <c r="F1" s="2"/>
    </row>
    <row r="2" spans="1:6" ht="14.2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14.25">
      <c r="A3" s="14"/>
      <c r="B3" s="11"/>
      <c r="C3" s="11"/>
      <c r="D3" s="11"/>
      <c r="E3" s="11"/>
      <c r="F3" s="13"/>
    </row>
    <row r="4" spans="1:6" ht="14.25">
      <c r="A4" s="14"/>
      <c r="B4" s="11"/>
      <c r="C4" s="11"/>
      <c r="D4" s="11"/>
      <c r="E4" s="11"/>
      <c r="F4" s="13"/>
    </row>
    <row r="5" spans="1:6" ht="14.25">
      <c r="A5" s="14"/>
      <c r="B5" s="11"/>
      <c r="C5" s="11"/>
      <c r="D5" s="11"/>
      <c r="E5" s="11"/>
      <c r="F5" s="13"/>
    </row>
    <row r="6" spans="1:6" ht="14.25">
      <c r="A6" s="14"/>
      <c r="B6" s="11"/>
      <c r="C6" s="11"/>
      <c r="D6" s="11"/>
      <c r="E6" s="11"/>
      <c r="F6" s="13"/>
    </row>
    <row r="7" spans="1:6" ht="14.25">
      <c r="A7" s="14"/>
      <c r="B7" s="11"/>
      <c r="C7" s="11"/>
      <c r="D7" s="11"/>
      <c r="E7" s="11"/>
      <c r="F7" s="13"/>
    </row>
    <row r="8" spans="1:6" ht="14.25">
      <c r="A8" s="14"/>
      <c r="B8" s="11"/>
      <c r="C8" s="11"/>
      <c r="D8" s="11"/>
      <c r="E8" s="11"/>
      <c r="F8" s="13"/>
    </row>
    <row r="9" spans="1:6" ht="14.25">
      <c r="A9" s="14"/>
      <c r="B9" s="11"/>
      <c r="C9" s="11"/>
      <c r="D9" s="11"/>
      <c r="E9" s="11"/>
      <c r="F9" s="13"/>
    </row>
    <row r="10" spans="1:6" ht="14.25">
      <c r="A10" s="14"/>
      <c r="B10" s="11"/>
      <c r="C10" s="11"/>
      <c r="D10" s="11"/>
      <c r="E10" s="11"/>
      <c r="F10" s="13"/>
    </row>
    <row r="11" spans="1:6" ht="14.25">
      <c r="A11" s="16" t="s">
        <v>11</v>
      </c>
      <c r="B11" s="22">
        <f t="shared" ref="B11:D11" si="0">SUM(B3:B10)</f>
        <v>0</v>
      </c>
      <c r="C11" s="22">
        <f t="shared" si="0"/>
        <v>0</v>
      </c>
      <c r="D11" s="22">
        <f t="shared" si="0"/>
        <v>0</v>
      </c>
      <c r="E11" s="23"/>
      <c r="F11" s="24"/>
    </row>
    <row r="12" spans="1:6" ht="14.25">
      <c r="A12" s="14"/>
      <c r="B12" s="13"/>
      <c r="C12" s="13"/>
      <c r="D12" s="13"/>
      <c r="E12" s="13"/>
      <c r="F12" s="13"/>
    </row>
    <row r="13" spans="1:6" ht="15.75" customHeight="1">
      <c r="A13" s="25" t="s">
        <v>20</v>
      </c>
      <c r="B13" s="26"/>
      <c r="C13" s="26"/>
      <c r="D13" s="26"/>
      <c r="E13" s="26"/>
      <c r="F13" s="26"/>
    </row>
    <row r="14" spans="1:6" ht="14.25">
      <c r="A14" s="27" t="s">
        <v>1</v>
      </c>
      <c r="B14" s="28" t="s">
        <v>2</v>
      </c>
      <c r="C14" s="28" t="s">
        <v>25</v>
      </c>
      <c r="D14" s="28" t="s">
        <v>26</v>
      </c>
      <c r="E14" s="29" t="s">
        <v>5</v>
      </c>
      <c r="F14" s="29" t="s">
        <v>6</v>
      </c>
    </row>
    <row r="15" spans="1:6" ht="14.25">
      <c r="A15" s="6" t="s">
        <v>86</v>
      </c>
      <c r="B15" s="45">
        <f>495.44+49.83</f>
        <v>545.27</v>
      </c>
      <c r="C15" s="31">
        <v>600</v>
      </c>
      <c r="D15" s="32"/>
      <c r="E15" s="32"/>
      <c r="F15" s="13"/>
    </row>
    <row r="16" spans="1:6" ht="14.25">
      <c r="A16" s="20" t="s">
        <v>87</v>
      </c>
      <c r="B16" s="52">
        <v>19123.13</v>
      </c>
      <c r="C16" s="31">
        <v>15000</v>
      </c>
      <c r="D16" s="32"/>
      <c r="E16" s="32"/>
      <c r="F16" s="13"/>
    </row>
    <row r="17" spans="1:6" ht="14.25">
      <c r="A17" s="20" t="s">
        <v>88</v>
      </c>
      <c r="B17" s="52">
        <v>1200.42</v>
      </c>
      <c r="C17" s="31">
        <v>1250</v>
      </c>
      <c r="D17" s="32"/>
      <c r="E17" s="32"/>
      <c r="F17" s="17"/>
    </row>
    <row r="18" spans="1:6" ht="14.25">
      <c r="A18" s="20" t="s">
        <v>89</v>
      </c>
      <c r="B18" s="52">
        <f>1464.53-1086.51</f>
        <v>378.02</v>
      </c>
      <c r="C18" s="31">
        <v>400</v>
      </c>
      <c r="D18" s="32"/>
      <c r="E18" s="32"/>
      <c r="F18" s="13"/>
    </row>
    <row r="19" spans="1:6" ht="14.25">
      <c r="A19" s="20" t="s">
        <v>92</v>
      </c>
      <c r="B19" s="52">
        <v>0</v>
      </c>
      <c r="C19" s="31">
        <v>50</v>
      </c>
      <c r="D19" s="32"/>
      <c r="E19" s="32"/>
      <c r="F19" s="13"/>
    </row>
    <row r="20" spans="1:6" ht="14.25">
      <c r="A20" s="20" t="s">
        <v>93</v>
      </c>
      <c r="B20" s="52">
        <v>0</v>
      </c>
      <c r="C20" s="31">
        <v>50</v>
      </c>
      <c r="D20" s="32"/>
      <c r="E20" s="32"/>
      <c r="F20" s="13"/>
    </row>
    <row r="21" spans="1:6" ht="14.25">
      <c r="A21" s="47" t="s">
        <v>94</v>
      </c>
      <c r="B21" s="52">
        <v>1167.7</v>
      </c>
      <c r="C21" s="31">
        <v>1200</v>
      </c>
      <c r="D21" s="32"/>
      <c r="E21" s="32"/>
      <c r="F21" s="13"/>
    </row>
    <row r="22" spans="1:6" ht="14.25">
      <c r="A22" s="20" t="s">
        <v>96</v>
      </c>
      <c r="B22" s="52">
        <f>2212.94+14684.14</f>
        <v>16897.079999999998</v>
      </c>
      <c r="C22" s="31">
        <v>17000</v>
      </c>
      <c r="D22" s="32"/>
      <c r="E22" s="32"/>
      <c r="F22" s="13"/>
    </row>
    <row r="23" spans="1:6" ht="14.25">
      <c r="A23" s="20" t="s">
        <v>108</v>
      </c>
      <c r="B23" s="52">
        <f>365+39.11+213.9+1086.51</f>
        <v>1704.52</v>
      </c>
      <c r="C23" s="31">
        <v>200</v>
      </c>
      <c r="D23" s="32"/>
      <c r="E23" s="32"/>
      <c r="F23" s="13"/>
    </row>
    <row r="24" spans="1:6" ht="14.25">
      <c r="A24" s="47" t="s">
        <v>111</v>
      </c>
      <c r="B24" s="56"/>
      <c r="C24" s="38">
        <v>200</v>
      </c>
      <c r="D24" s="40"/>
      <c r="E24" s="32"/>
      <c r="F24" s="13"/>
    </row>
    <row r="25" spans="1:6" ht="14.25">
      <c r="A25" s="14"/>
      <c r="B25" s="32"/>
      <c r="C25" s="31"/>
      <c r="D25" s="13"/>
      <c r="E25" s="13"/>
      <c r="F25" s="13"/>
    </row>
    <row r="26" spans="1:6" ht="14.25">
      <c r="A26" s="7"/>
      <c r="B26" s="11"/>
      <c r="C26" s="11"/>
      <c r="D26" s="13"/>
      <c r="E26" s="13"/>
      <c r="F26" s="13"/>
    </row>
    <row r="27" spans="1:6" ht="14.25">
      <c r="A27" s="49" t="s">
        <v>62</v>
      </c>
      <c r="B27" s="51">
        <f t="shared" ref="B27:E27" si="1">SUM(B15:B26)</f>
        <v>41016.139999999992</v>
      </c>
      <c r="C27" s="51">
        <f t="shared" si="1"/>
        <v>35950</v>
      </c>
      <c r="D27" s="51">
        <f t="shared" si="1"/>
        <v>0</v>
      </c>
      <c r="E27" s="51">
        <f t="shared" si="1"/>
        <v>0</v>
      </c>
      <c r="F27" s="53"/>
    </row>
    <row r="28" spans="1:6" ht="14.25">
      <c r="A28" s="14"/>
      <c r="B28" s="13"/>
      <c r="C28" s="13"/>
      <c r="D28" s="13"/>
      <c r="E28" s="13"/>
      <c r="F28" s="13"/>
    </row>
    <row r="29" spans="1:6" ht="15.75" customHeight="1">
      <c r="A29" s="55" t="s">
        <v>76</v>
      </c>
      <c r="B29" s="57"/>
      <c r="C29" s="58"/>
      <c r="D29" s="57">
        <f>D11-D27</f>
        <v>0</v>
      </c>
      <c r="E29" s="60"/>
      <c r="F29" s="6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3C47D"/>
    <outlinePr summaryBelow="0" summaryRight="0"/>
  </sheetPr>
  <dimension ref="A1:G36"/>
  <sheetViews>
    <sheetView workbookViewId="0"/>
  </sheetViews>
  <sheetFormatPr defaultColWidth="14.46484375" defaultRowHeight="15.75" customHeight="1"/>
  <cols>
    <col min="1" max="1" width="35.46484375" customWidth="1"/>
    <col min="2" max="2" width="17.33203125" customWidth="1"/>
  </cols>
  <sheetData>
    <row r="1" spans="1:7" ht="15.75" customHeight="1">
      <c r="A1" s="1" t="s">
        <v>0</v>
      </c>
      <c r="B1" s="2"/>
      <c r="C1" s="2"/>
      <c r="D1" s="2"/>
      <c r="E1" s="2"/>
      <c r="F1" s="2"/>
    </row>
    <row r="2" spans="1:7" ht="14.2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7" ht="14.25">
      <c r="A3" s="65" t="s">
        <v>83</v>
      </c>
      <c r="B3" s="10">
        <v>0</v>
      </c>
      <c r="C3" s="10">
        <v>500</v>
      </c>
      <c r="D3" s="11"/>
      <c r="E3" s="11"/>
      <c r="F3" s="13"/>
      <c r="G3" s="34" t="s">
        <v>84</v>
      </c>
    </row>
    <row r="4" spans="1:7" ht="14.25">
      <c r="A4" s="20" t="s">
        <v>85</v>
      </c>
      <c r="B4" s="10">
        <v>2453.4299999999998</v>
      </c>
      <c r="C4" s="10">
        <v>2500</v>
      </c>
      <c r="D4" s="11"/>
      <c r="E4" s="11"/>
      <c r="F4" s="13"/>
    </row>
    <row r="5" spans="1:7" ht="14.25">
      <c r="A5" s="14"/>
      <c r="B5" s="11"/>
      <c r="C5" s="11"/>
      <c r="D5" s="11"/>
      <c r="E5" s="11"/>
      <c r="F5" s="13"/>
    </row>
    <row r="6" spans="1:7" ht="14.25">
      <c r="A6" s="14"/>
      <c r="B6" s="11"/>
      <c r="C6" s="11"/>
      <c r="D6" s="11"/>
      <c r="E6" s="11"/>
      <c r="F6" s="13"/>
    </row>
    <row r="7" spans="1:7" ht="14.25">
      <c r="A7" s="14"/>
      <c r="B7" s="11"/>
      <c r="C7" s="11"/>
      <c r="D7" s="11"/>
      <c r="E7" s="11"/>
      <c r="F7" s="13"/>
    </row>
    <row r="8" spans="1:7" ht="14.25">
      <c r="A8" s="14"/>
      <c r="B8" s="11"/>
      <c r="C8" s="11"/>
      <c r="D8" s="11"/>
      <c r="E8" s="11"/>
      <c r="F8" s="13"/>
    </row>
    <row r="9" spans="1:7" ht="14.25">
      <c r="A9" s="14"/>
      <c r="B9" s="11"/>
      <c r="C9" s="11"/>
      <c r="D9" s="11"/>
      <c r="E9" s="11"/>
      <c r="F9" s="13"/>
    </row>
    <row r="10" spans="1:7" ht="14.25">
      <c r="A10" s="14"/>
      <c r="B10" s="11"/>
      <c r="C10" s="11"/>
      <c r="D10" s="11"/>
      <c r="E10" s="11"/>
      <c r="F10" s="13"/>
    </row>
    <row r="11" spans="1:7" ht="14.25">
      <c r="A11" s="16" t="s">
        <v>11</v>
      </c>
      <c r="B11" s="23">
        <f t="shared" ref="B11:C11" si="0">SUM(B3:B4)</f>
        <v>2453.4299999999998</v>
      </c>
      <c r="C11" s="23">
        <f t="shared" si="0"/>
        <v>3000</v>
      </c>
      <c r="D11" s="23"/>
      <c r="E11" s="23"/>
      <c r="F11" s="24"/>
    </row>
    <row r="12" spans="1:7" ht="14.25">
      <c r="A12" s="14"/>
      <c r="B12" s="13"/>
      <c r="C12" s="13"/>
      <c r="D12" s="13"/>
      <c r="E12" s="13"/>
      <c r="F12" s="13"/>
    </row>
    <row r="13" spans="1:7" ht="15.75" customHeight="1">
      <c r="A13" s="25" t="s">
        <v>20</v>
      </c>
      <c r="B13" s="26"/>
      <c r="C13" s="26"/>
      <c r="D13" s="26"/>
      <c r="E13" s="26"/>
      <c r="F13" s="26"/>
    </row>
    <row r="14" spans="1:7" ht="14.25">
      <c r="A14" s="27" t="s">
        <v>1</v>
      </c>
      <c r="B14" s="28" t="s">
        <v>2</v>
      </c>
      <c r="C14" s="28" t="s">
        <v>25</v>
      </c>
      <c r="D14" s="28" t="s">
        <v>26</v>
      </c>
      <c r="E14" s="29" t="s">
        <v>5</v>
      </c>
      <c r="F14" s="29" t="s">
        <v>6</v>
      </c>
    </row>
    <row r="15" spans="1:7">
      <c r="A15" s="66" t="s">
        <v>90</v>
      </c>
      <c r="B15" s="45"/>
      <c r="C15" s="31"/>
      <c r="D15" s="32"/>
      <c r="E15" s="32"/>
      <c r="F15" s="13"/>
    </row>
    <row r="16" spans="1:7" ht="14.25">
      <c r="A16" s="20" t="s">
        <v>95</v>
      </c>
      <c r="B16" s="33">
        <v>0</v>
      </c>
      <c r="C16" s="31">
        <v>200</v>
      </c>
      <c r="D16" s="31"/>
      <c r="E16" s="32"/>
      <c r="F16" s="13"/>
    </row>
    <row r="17" spans="1:6" ht="14.25">
      <c r="A17" s="20" t="s">
        <v>97</v>
      </c>
      <c r="B17" s="33">
        <v>168.8</v>
      </c>
      <c r="C17" s="31">
        <v>10</v>
      </c>
      <c r="D17" s="31"/>
      <c r="E17" s="32"/>
      <c r="F17" s="17" t="s">
        <v>98</v>
      </c>
    </row>
    <row r="18" spans="1:6" ht="14.25">
      <c r="A18" s="20" t="s">
        <v>99</v>
      </c>
      <c r="B18" s="37">
        <v>48.63</v>
      </c>
      <c r="C18" s="31">
        <v>200</v>
      </c>
      <c r="D18" s="32"/>
      <c r="E18" s="32"/>
      <c r="F18" s="13"/>
    </row>
    <row r="19" spans="1:6" ht="14.25">
      <c r="A19" s="20" t="s">
        <v>101</v>
      </c>
      <c r="B19" s="33">
        <v>0</v>
      </c>
      <c r="C19" s="31">
        <v>500</v>
      </c>
      <c r="D19" s="32"/>
      <c r="E19" s="32"/>
      <c r="F19" s="13"/>
    </row>
    <row r="20" spans="1:6" ht="14.25">
      <c r="A20" s="20" t="s">
        <v>102</v>
      </c>
      <c r="B20" s="33">
        <v>0</v>
      </c>
      <c r="C20" s="31">
        <v>0</v>
      </c>
      <c r="D20" s="32"/>
      <c r="E20" s="32"/>
      <c r="F20" s="13"/>
    </row>
    <row r="21" spans="1:6" ht="14.25">
      <c r="A21" s="20" t="s">
        <v>103</v>
      </c>
      <c r="B21" s="37">
        <v>1197</v>
      </c>
      <c r="C21" s="31">
        <v>1500</v>
      </c>
      <c r="D21" s="32"/>
      <c r="E21" s="32"/>
      <c r="F21" s="17" t="s">
        <v>104</v>
      </c>
    </row>
    <row r="22" spans="1:6" ht="14.25">
      <c r="A22" s="14" t="s">
        <v>105</v>
      </c>
      <c r="B22" s="31">
        <v>60</v>
      </c>
      <c r="C22" s="31">
        <v>60</v>
      </c>
      <c r="D22" s="32"/>
      <c r="E22" s="32"/>
      <c r="F22" s="13"/>
    </row>
    <row r="23" spans="1:6">
      <c r="A23" s="69" t="s">
        <v>106</v>
      </c>
      <c r="B23" s="32"/>
      <c r="C23" s="32"/>
      <c r="D23" s="32"/>
      <c r="E23" s="32"/>
      <c r="F23" s="13"/>
    </row>
    <row r="24" spans="1:6">
      <c r="A24" s="71" t="s">
        <v>110</v>
      </c>
      <c r="B24" s="37">
        <v>0</v>
      </c>
      <c r="C24" s="38">
        <v>0</v>
      </c>
      <c r="D24" s="40"/>
      <c r="E24" s="32"/>
      <c r="F24" s="13"/>
    </row>
    <row r="25" spans="1:6" ht="14.25">
      <c r="A25" s="20" t="s">
        <v>113</v>
      </c>
      <c r="B25" s="33">
        <v>305.54000000000002</v>
      </c>
      <c r="C25" s="38">
        <v>500</v>
      </c>
      <c r="D25" s="40"/>
      <c r="E25" s="32"/>
      <c r="F25" s="13"/>
    </row>
    <row r="26" spans="1:6" ht="14.25">
      <c r="A26" s="20" t="s">
        <v>114</v>
      </c>
      <c r="B26" s="33">
        <v>628.17999999999995</v>
      </c>
      <c r="C26" s="38">
        <v>800</v>
      </c>
      <c r="D26" s="40"/>
      <c r="E26" s="32"/>
      <c r="F26" s="13"/>
    </row>
    <row r="27" spans="1:6" ht="14.25">
      <c r="A27" s="20" t="s">
        <v>115</v>
      </c>
      <c r="B27" s="33">
        <v>9569.41</v>
      </c>
      <c r="C27" s="38">
        <v>10000</v>
      </c>
      <c r="D27" s="40"/>
      <c r="E27" s="32"/>
      <c r="F27" s="13"/>
    </row>
    <row r="28" spans="1:6">
      <c r="A28" s="69" t="s">
        <v>117</v>
      </c>
      <c r="B28" s="52"/>
      <c r="C28" s="38"/>
      <c r="D28" s="40"/>
      <c r="E28" s="32"/>
      <c r="F28" s="13"/>
    </row>
    <row r="29" spans="1:6" ht="14.25">
      <c r="A29" s="20" t="s">
        <v>119</v>
      </c>
      <c r="B29" s="33">
        <v>1778.99</v>
      </c>
      <c r="C29" s="38">
        <v>2500</v>
      </c>
      <c r="D29" s="40"/>
      <c r="E29" s="32"/>
      <c r="F29" s="13"/>
    </row>
    <row r="30" spans="1:6" ht="14.25">
      <c r="A30" s="20" t="s">
        <v>120</v>
      </c>
      <c r="B30" s="33">
        <v>158.03</v>
      </c>
      <c r="C30" s="38">
        <v>500</v>
      </c>
      <c r="D30" s="40"/>
      <c r="E30" s="32"/>
      <c r="F30" s="13"/>
    </row>
    <row r="31" spans="1:6" ht="14.25">
      <c r="A31" s="34" t="s">
        <v>121</v>
      </c>
      <c r="B31" s="52"/>
      <c r="C31" s="38">
        <v>600</v>
      </c>
      <c r="D31" s="40"/>
      <c r="E31" s="32"/>
      <c r="F31" s="13"/>
    </row>
    <row r="32" spans="1:6" ht="14.25">
      <c r="A32" s="73"/>
      <c r="B32" s="52"/>
      <c r="C32" s="38"/>
      <c r="D32" s="40"/>
      <c r="E32" s="32"/>
      <c r="F32" s="13"/>
    </row>
    <row r="33" spans="1:6" ht="14.25">
      <c r="A33" s="73"/>
      <c r="B33" s="52"/>
      <c r="C33" s="38"/>
      <c r="D33" s="40"/>
      <c r="E33" s="32"/>
      <c r="F33" s="13"/>
    </row>
    <row r="34" spans="1:6" ht="14.25">
      <c r="A34" s="49" t="s">
        <v>62</v>
      </c>
      <c r="B34" s="51">
        <f t="shared" ref="B34:C34" si="1">SUM(B15:B33)</f>
        <v>13914.58</v>
      </c>
      <c r="C34" s="51">
        <f t="shared" si="1"/>
        <v>17370</v>
      </c>
      <c r="D34" s="51">
        <f t="shared" ref="D34:E34" si="2">SUM(D15:D26)</f>
        <v>0</v>
      </c>
      <c r="E34" s="51">
        <f t="shared" si="2"/>
        <v>0</v>
      </c>
      <c r="F34" s="53"/>
    </row>
    <row r="35" spans="1:6" ht="14.25">
      <c r="A35" s="14"/>
      <c r="B35" s="13"/>
      <c r="C35" s="13"/>
      <c r="D35" s="13"/>
      <c r="E35" s="13"/>
      <c r="F35" s="13"/>
    </row>
    <row r="36" spans="1:6" ht="15.75" customHeight="1">
      <c r="A36" s="55" t="s">
        <v>76</v>
      </c>
      <c r="B36" s="57">
        <f t="shared" ref="B36:D36" si="3">B11-B34</f>
        <v>-11461.15</v>
      </c>
      <c r="C36" s="58">
        <f t="shared" si="3"/>
        <v>-14370</v>
      </c>
      <c r="D36" s="57">
        <f t="shared" si="3"/>
        <v>0</v>
      </c>
      <c r="E36" s="60"/>
      <c r="F36" s="6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6D7A8"/>
    <outlinePr summaryBelow="0" summaryRight="0"/>
  </sheetPr>
  <dimension ref="A1:F29"/>
  <sheetViews>
    <sheetView workbookViewId="0"/>
  </sheetViews>
  <sheetFormatPr defaultColWidth="14.46484375" defaultRowHeight="15.75" customHeight="1"/>
  <cols>
    <col min="1" max="1" width="37.6640625" customWidth="1"/>
    <col min="2" max="2" width="18.46484375" customWidth="1"/>
  </cols>
  <sheetData>
    <row r="1" spans="1:6" ht="15.75" customHeight="1">
      <c r="A1" s="1" t="s">
        <v>0</v>
      </c>
      <c r="B1" s="2"/>
      <c r="C1" s="2"/>
      <c r="D1" s="2"/>
      <c r="E1" s="2"/>
      <c r="F1" s="2"/>
    </row>
    <row r="2" spans="1:6" ht="14.2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14.25">
      <c r="A3" s="14"/>
      <c r="B3" s="11"/>
      <c r="C3" s="11"/>
      <c r="D3" s="11"/>
      <c r="E3" s="11"/>
      <c r="F3" s="13"/>
    </row>
    <row r="4" spans="1:6" ht="14.25">
      <c r="A4" s="14"/>
      <c r="B4" s="11"/>
      <c r="C4" s="11"/>
      <c r="D4" s="11"/>
      <c r="E4" s="11"/>
      <c r="F4" s="13"/>
    </row>
    <row r="5" spans="1:6" ht="14.25">
      <c r="A5" s="14"/>
      <c r="B5" s="11"/>
      <c r="C5" s="11"/>
      <c r="D5" s="11"/>
      <c r="E5" s="11"/>
      <c r="F5" s="13"/>
    </row>
    <row r="6" spans="1:6" ht="14.25">
      <c r="A6" s="14"/>
      <c r="B6" s="11"/>
      <c r="C6" s="11"/>
      <c r="D6" s="11"/>
      <c r="E6" s="11"/>
      <c r="F6" s="13"/>
    </row>
    <row r="7" spans="1:6" ht="14.25">
      <c r="A7" s="14"/>
      <c r="B7" s="11"/>
      <c r="C7" s="11"/>
      <c r="D7" s="11"/>
      <c r="E7" s="11"/>
      <c r="F7" s="13"/>
    </row>
    <row r="8" spans="1:6" ht="14.25">
      <c r="A8" s="14"/>
      <c r="B8" s="11"/>
      <c r="C8" s="11"/>
      <c r="D8" s="11"/>
      <c r="E8" s="11"/>
      <c r="F8" s="13"/>
    </row>
    <row r="9" spans="1:6" ht="14.25">
      <c r="A9" s="14"/>
      <c r="B9" s="11"/>
      <c r="C9" s="11"/>
      <c r="D9" s="11"/>
      <c r="E9" s="11"/>
      <c r="F9" s="13"/>
    </row>
    <row r="10" spans="1:6" ht="14.25">
      <c r="A10" s="14"/>
      <c r="B10" s="11"/>
      <c r="C10" s="11"/>
      <c r="D10" s="11"/>
      <c r="E10" s="11"/>
      <c r="F10" s="13"/>
    </row>
    <row r="11" spans="1:6" ht="14.25">
      <c r="A11" s="16" t="s">
        <v>11</v>
      </c>
      <c r="B11" s="23"/>
      <c r="C11" s="23"/>
      <c r="D11" s="23"/>
      <c r="E11" s="23"/>
      <c r="F11" s="24"/>
    </row>
    <row r="12" spans="1:6" ht="14.25">
      <c r="A12" s="14"/>
      <c r="B12" s="13"/>
      <c r="C12" s="13"/>
      <c r="D12" s="13"/>
      <c r="E12" s="13"/>
      <c r="F12" s="13"/>
    </row>
    <row r="13" spans="1:6" ht="15.75" customHeight="1">
      <c r="A13" s="25" t="s">
        <v>20</v>
      </c>
      <c r="B13" s="26"/>
      <c r="C13" s="26"/>
      <c r="D13" s="26"/>
      <c r="E13" s="26"/>
      <c r="F13" s="26"/>
    </row>
    <row r="14" spans="1:6" ht="14.25">
      <c r="A14" s="27" t="s">
        <v>1</v>
      </c>
      <c r="B14" s="28" t="s">
        <v>2</v>
      </c>
      <c r="C14" s="28" t="s">
        <v>25</v>
      </c>
      <c r="D14" s="28" t="s">
        <v>26</v>
      </c>
      <c r="E14" s="29" t="s">
        <v>5</v>
      </c>
      <c r="F14" s="29" t="s">
        <v>6</v>
      </c>
    </row>
    <row r="15" spans="1:6" ht="14.25">
      <c r="A15" s="80" t="s">
        <v>127</v>
      </c>
      <c r="B15" s="45">
        <v>1105.73</v>
      </c>
      <c r="C15" s="31">
        <v>1500</v>
      </c>
      <c r="D15" s="32"/>
      <c r="E15" s="32"/>
      <c r="F15" s="13"/>
    </row>
    <row r="16" spans="1:6" ht="14.25">
      <c r="A16" s="73" t="s">
        <v>128</v>
      </c>
      <c r="B16" s="52">
        <v>6393.5</v>
      </c>
      <c r="C16" s="31">
        <v>6000</v>
      </c>
      <c r="D16" s="32"/>
      <c r="E16" s="32"/>
      <c r="F16" s="13"/>
    </row>
    <row r="17" spans="1:6" ht="14.25">
      <c r="A17" s="73" t="s">
        <v>129</v>
      </c>
      <c r="B17" s="52">
        <v>200</v>
      </c>
      <c r="C17" s="31">
        <v>500</v>
      </c>
      <c r="D17" s="32"/>
      <c r="E17" s="32"/>
      <c r="F17" s="17" t="s">
        <v>130</v>
      </c>
    </row>
    <row r="18" spans="1:6" ht="14.25">
      <c r="A18" s="73" t="s">
        <v>131</v>
      </c>
      <c r="B18" s="56"/>
      <c r="C18" s="31">
        <v>300</v>
      </c>
      <c r="D18" s="32"/>
      <c r="E18" s="32"/>
      <c r="F18" s="17" t="s">
        <v>132</v>
      </c>
    </row>
    <row r="19" spans="1:6" ht="14.25">
      <c r="A19" s="73" t="s">
        <v>133</v>
      </c>
      <c r="B19" s="52">
        <v>600</v>
      </c>
      <c r="C19" s="31">
        <v>600</v>
      </c>
      <c r="D19" s="32"/>
      <c r="E19" s="32"/>
      <c r="F19" s="13"/>
    </row>
    <row r="20" spans="1:6" ht="14.25">
      <c r="A20" s="73" t="s">
        <v>134</v>
      </c>
      <c r="B20" s="52">
        <v>135.80000000000001</v>
      </c>
      <c r="C20" s="31">
        <v>400</v>
      </c>
      <c r="D20" s="32"/>
      <c r="E20" s="32"/>
      <c r="F20" s="17" t="s">
        <v>135</v>
      </c>
    </row>
    <row r="21" spans="1:6" ht="14.25">
      <c r="A21" s="73" t="s">
        <v>136</v>
      </c>
      <c r="B21" s="56"/>
      <c r="C21" s="31"/>
      <c r="D21" s="32"/>
      <c r="E21" s="32"/>
      <c r="F21" s="17" t="s">
        <v>135</v>
      </c>
    </row>
    <row r="22" spans="1:6" ht="14.25">
      <c r="A22" s="73" t="s">
        <v>137</v>
      </c>
      <c r="B22" s="52">
        <v>632.19000000000005</v>
      </c>
      <c r="C22" s="31">
        <v>600</v>
      </c>
      <c r="D22" s="32"/>
      <c r="E22" s="32"/>
      <c r="F22" s="17" t="s">
        <v>138</v>
      </c>
    </row>
    <row r="23" spans="1:6" ht="14.25">
      <c r="A23" s="73" t="s">
        <v>139</v>
      </c>
      <c r="B23" s="56"/>
      <c r="C23" s="31">
        <v>500</v>
      </c>
      <c r="D23" s="32"/>
      <c r="E23" s="32"/>
      <c r="F23" s="17" t="s">
        <v>135</v>
      </c>
    </row>
    <row r="24" spans="1:6" ht="14.25">
      <c r="A24" s="73" t="s">
        <v>140</v>
      </c>
      <c r="B24" s="52">
        <v>198</v>
      </c>
      <c r="C24" s="38">
        <v>0</v>
      </c>
      <c r="D24" s="40"/>
      <c r="E24" s="32"/>
      <c r="F24" s="17" t="s">
        <v>141</v>
      </c>
    </row>
    <row r="25" spans="1:6" ht="14.25">
      <c r="A25" s="81" t="s">
        <v>142</v>
      </c>
      <c r="B25" s="37">
        <v>670.88</v>
      </c>
      <c r="C25" s="31">
        <v>0</v>
      </c>
      <c r="D25" s="31"/>
      <c r="E25" s="31"/>
      <c r="F25" s="13"/>
    </row>
    <row r="26" spans="1:6" ht="14.25">
      <c r="A26" s="7"/>
      <c r="B26" s="11"/>
      <c r="C26" s="11"/>
      <c r="D26" s="11"/>
      <c r="E26" s="11"/>
      <c r="F26" s="13"/>
    </row>
    <row r="27" spans="1:6" ht="14.25">
      <c r="A27" s="49" t="s">
        <v>62</v>
      </c>
      <c r="B27" s="51">
        <f t="shared" ref="B27:E27" si="0">SUM(B15:B26)</f>
        <v>9936.0999999999985</v>
      </c>
      <c r="C27" s="51">
        <f t="shared" si="0"/>
        <v>10400</v>
      </c>
      <c r="D27" s="51">
        <f t="shared" si="0"/>
        <v>0</v>
      </c>
      <c r="E27" s="51">
        <f t="shared" si="0"/>
        <v>0</v>
      </c>
      <c r="F27" s="53"/>
    </row>
    <row r="28" spans="1:6" ht="14.25">
      <c r="A28" s="14"/>
      <c r="B28" s="13"/>
      <c r="C28" s="13"/>
      <c r="D28" s="13"/>
      <c r="E28" s="13"/>
      <c r="F28" s="13"/>
    </row>
    <row r="29" spans="1:6" ht="15.75" customHeight="1">
      <c r="A29" s="55" t="s">
        <v>76</v>
      </c>
      <c r="B29" s="57"/>
      <c r="C29" s="58"/>
      <c r="D29" s="57">
        <f>D11-D27</f>
        <v>0</v>
      </c>
      <c r="E29" s="60"/>
      <c r="F29" s="6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3C47D"/>
    <outlinePr summaryBelow="0" summaryRight="0"/>
  </sheetPr>
  <dimension ref="A1:F37"/>
  <sheetViews>
    <sheetView workbookViewId="0"/>
  </sheetViews>
  <sheetFormatPr defaultColWidth="14.46484375" defaultRowHeight="15.75" customHeight="1"/>
  <cols>
    <col min="1" max="1" width="37.46484375" customWidth="1"/>
    <col min="2" max="2" width="19.796875" customWidth="1"/>
  </cols>
  <sheetData>
    <row r="1" spans="1:6" ht="15.75" customHeight="1">
      <c r="A1" s="1" t="s">
        <v>0</v>
      </c>
      <c r="B1" s="2"/>
      <c r="C1" s="2"/>
      <c r="D1" s="2"/>
      <c r="E1" s="2"/>
      <c r="F1" s="2"/>
    </row>
    <row r="2" spans="1:6" ht="14.2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14.25">
      <c r="A3" s="14"/>
      <c r="B3" s="11"/>
      <c r="C3" s="11"/>
      <c r="D3" s="11"/>
      <c r="E3" s="11"/>
      <c r="F3" s="13"/>
    </row>
    <row r="4" spans="1:6" ht="14.25">
      <c r="A4" s="14"/>
      <c r="B4" s="11"/>
      <c r="C4" s="11"/>
      <c r="D4" s="11"/>
      <c r="E4" s="11"/>
      <c r="F4" s="13"/>
    </row>
    <row r="5" spans="1:6" ht="14.25">
      <c r="A5" s="14"/>
      <c r="B5" s="11"/>
      <c r="C5" s="11"/>
      <c r="D5" s="11"/>
      <c r="E5" s="11"/>
      <c r="F5" s="13"/>
    </row>
    <row r="6" spans="1:6" ht="14.25">
      <c r="A6" s="14"/>
      <c r="B6" s="11"/>
      <c r="C6" s="11"/>
      <c r="D6" s="11"/>
      <c r="E6" s="11"/>
      <c r="F6" s="13"/>
    </row>
    <row r="7" spans="1:6" ht="14.25">
      <c r="A7" s="14"/>
      <c r="B7" s="11"/>
      <c r="C7" s="11"/>
      <c r="D7" s="11"/>
      <c r="E7" s="11"/>
      <c r="F7" s="13"/>
    </row>
    <row r="8" spans="1:6" ht="14.25">
      <c r="A8" s="14"/>
      <c r="B8" s="11"/>
      <c r="C8" s="11"/>
      <c r="D8" s="11"/>
      <c r="E8" s="11"/>
      <c r="F8" s="13"/>
    </row>
    <row r="9" spans="1:6" ht="14.25">
      <c r="A9" s="14"/>
      <c r="B9" s="11"/>
      <c r="C9" s="11"/>
      <c r="D9" s="11"/>
      <c r="E9" s="11"/>
      <c r="F9" s="13"/>
    </row>
    <row r="10" spans="1:6" ht="14.25">
      <c r="A10" s="14"/>
      <c r="B10" s="11"/>
      <c r="C10" s="11"/>
      <c r="D10" s="11"/>
      <c r="E10" s="11"/>
      <c r="F10" s="13"/>
    </row>
    <row r="11" spans="1:6" ht="14.25">
      <c r="A11" s="16" t="s">
        <v>11</v>
      </c>
      <c r="B11" s="22">
        <v>0</v>
      </c>
      <c r="C11" s="22">
        <v>0</v>
      </c>
      <c r="D11" s="22">
        <v>0</v>
      </c>
      <c r="E11" s="22">
        <v>0</v>
      </c>
      <c r="F11" s="24"/>
    </row>
    <row r="12" spans="1:6" ht="14.25">
      <c r="A12" s="14"/>
      <c r="B12" s="13"/>
      <c r="C12" s="13"/>
      <c r="D12" s="13"/>
      <c r="E12" s="13"/>
      <c r="F12" s="13"/>
    </row>
    <row r="13" spans="1:6" ht="15.75" customHeight="1">
      <c r="A13" s="25" t="s">
        <v>20</v>
      </c>
      <c r="B13" s="26"/>
      <c r="C13" s="26"/>
      <c r="D13" s="26"/>
      <c r="E13" s="26"/>
      <c r="F13" s="26"/>
    </row>
    <row r="14" spans="1:6" ht="14.25">
      <c r="A14" s="27" t="s">
        <v>1</v>
      </c>
      <c r="B14" s="28" t="s">
        <v>2</v>
      </c>
      <c r="C14" s="28" t="s">
        <v>25</v>
      </c>
      <c r="D14" s="28" t="s">
        <v>26</v>
      </c>
      <c r="E14" s="29" t="s">
        <v>5</v>
      </c>
      <c r="F14" s="29" t="s">
        <v>6</v>
      </c>
    </row>
    <row r="15" spans="1:6" ht="14.25">
      <c r="A15" s="6" t="s">
        <v>148</v>
      </c>
      <c r="B15" s="45">
        <v>12230.95</v>
      </c>
      <c r="C15" s="31">
        <v>8062.37</v>
      </c>
      <c r="D15" s="31">
        <v>8062.37</v>
      </c>
      <c r="E15" s="32"/>
      <c r="F15" s="13"/>
    </row>
    <row r="16" spans="1:6" ht="14.25">
      <c r="A16" s="20" t="s">
        <v>149</v>
      </c>
      <c r="B16" s="52">
        <v>878.54</v>
      </c>
      <c r="C16" s="31">
        <v>1000</v>
      </c>
      <c r="D16" s="32"/>
      <c r="E16" s="32"/>
      <c r="F16" s="13"/>
    </row>
    <row r="17" spans="1:6" ht="14.25">
      <c r="A17" s="20" t="s">
        <v>151</v>
      </c>
      <c r="B17" s="52">
        <v>1200</v>
      </c>
      <c r="C17" s="31">
        <v>1200</v>
      </c>
      <c r="D17" s="31">
        <v>1200</v>
      </c>
      <c r="E17" s="32"/>
      <c r="F17" s="17"/>
    </row>
    <row r="18" spans="1:6" ht="14.25">
      <c r="A18" s="20" t="s">
        <v>152</v>
      </c>
      <c r="B18" s="52">
        <v>1000</v>
      </c>
      <c r="C18" s="31">
        <v>1000</v>
      </c>
      <c r="D18" s="32"/>
      <c r="E18" s="32"/>
      <c r="F18" s="13"/>
    </row>
    <row r="19" spans="1:6" ht="14.25">
      <c r="A19" s="20" t="s">
        <v>153</v>
      </c>
      <c r="B19" s="52">
        <v>450</v>
      </c>
      <c r="C19" s="31">
        <v>450</v>
      </c>
      <c r="D19" s="32"/>
      <c r="E19" s="32"/>
      <c r="F19" s="13"/>
    </row>
    <row r="20" spans="1:6" ht="14.25">
      <c r="A20" s="20" t="s">
        <v>154</v>
      </c>
      <c r="B20" s="52">
        <v>850</v>
      </c>
      <c r="C20" s="31">
        <v>1050</v>
      </c>
      <c r="D20" s="32"/>
      <c r="E20" s="32"/>
      <c r="F20" s="17" t="s">
        <v>155</v>
      </c>
    </row>
    <row r="21" spans="1:6" ht="14.25">
      <c r="A21" s="20" t="s">
        <v>156</v>
      </c>
      <c r="B21" s="52">
        <v>400</v>
      </c>
      <c r="C21" s="31">
        <v>700</v>
      </c>
      <c r="D21" s="32"/>
      <c r="E21" s="32"/>
      <c r="F21" s="13"/>
    </row>
    <row r="22" spans="1:6" ht="14.25">
      <c r="A22" s="20" t="s">
        <v>158</v>
      </c>
      <c r="B22" s="52">
        <v>256.33999999999997</v>
      </c>
      <c r="C22" s="31">
        <v>256.33999999999997</v>
      </c>
      <c r="D22" s="32"/>
      <c r="E22" s="32"/>
      <c r="F22" s="13"/>
    </row>
    <row r="23" spans="1:6" ht="14.25">
      <c r="A23" s="20" t="s">
        <v>160</v>
      </c>
      <c r="B23" s="52">
        <v>437.69</v>
      </c>
      <c r="C23" s="38">
        <v>1000</v>
      </c>
      <c r="D23" s="40"/>
      <c r="E23" s="32"/>
      <c r="F23" s="17" t="s">
        <v>73</v>
      </c>
    </row>
    <row r="24" spans="1:6" ht="14.25">
      <c r="A24" s="20" t="s">
        <v>161</v>
      </c>
      <c r="B24" s="56"/>
      <c r="C24" s="38"/>
      <c r="D24" s="40"/>
      <c r="E24" s="32"/>
      <c r="F24" s="17"/>
    </row>
    <row r="25" spans="1:6" ht="14.25">
      <c r="A25" s="20" t="s">
        <v>163</v>
      </c>
      <c r="B25" s="52">
        <v>2794.75</v>
      </c>
      <c r="C25" s="38">
        <v>2500</v>
      </c>
      <c r="D25" s="40"/>
      <c r="E25" s="32"/>
      <c r="F25" s="17" t="s">
        <v>73</v>
      </c>
    </row>
    <row r="26" spans="1:6" ht="14.25">
      <c r="A26" s="20" t="s">
        <v>164</v>
      </c>
      <c r="B26" s="52">
        <f>46.73+80</f>
        <v>126.72999999999999</v>
      </c>
      <c r="C26" s="38">
        <v>500</v>
      </c>
      <c r="D26" s="40"/>
      <c r="E26" s="32"/>
      <c r="F26" s="17" t="s">
        <v>166</v>
      </c>
    </row>
    <row r="27" spans="1:6" ht="14.25">
      <c r="A27" s="20" t="s">
        <v>167</v>
      </c>
      <c r="B27" s="52"/>
      <c r="C27" s="38">
        <v>0</v>
      </c>
      <c r="D27" s="40"/>
      <c r="E27" s="32"/>
      <c r="F27" s="13"/>
    </row>
    <row r="28" spans="1:6" ht="14.25">
      <c r="A28" s="20" t="s">
        <v>168</v>
      </c>
      <c r="B28" s="33">
        <v>425</v>
      </c>
      <c r="C28" s="31">
        <v>500</v>
      </c>
      <c r="D28" s="32"/>
      <c r="E28" s="32"/>
      <c r="F28" s="13"/>
    </row>
    <row r="29" spans="1:6" ht="14.25">
      <c r="A29" s="42" t="s">
        <v>169</v>
      </c>
      <c r="B29" s="56"/>
      <c r="C29" s="38">
        <v>100</v>
      </c>
      <c r="D29" s="40"/>
      <c r="E29" s="32"/>
      <c r="F29" s="13"/>
    </row>
    <row r="30" spans="1:6" ht="14.25">
      <c r="A30" s="52"/>
      <c r="B30" s="52"/>
      <c r="C30" s="38"/>
      <c r="D30" s="40"/>
      <c r="E30" s="32"/>
      <c r="F30" s="13"/>
    </row>
    <row r="31" spans="1:6" ht="14.25">
      <c r="A31" s="73"/>
      <c r="B31" s="52"/>
      <c r="C31" s="38"/>
      <c r="D31" s="40"/>
      <c r="E31" s="32"/>
      <c r="F31" s="13"/>
    </row>
    <row r="32" spans="1:6" ht="14.25">
      <c r="A32" s="73"/>
      <c r="B32" s="52"/>
      <c r="C32" s="38"/>
      <c r="D32" s="40"/>
      <c r="E32" s="32"/>
      <c r="F32" s="13"/>
    </row>
    <row r="33" spans="1:6" ht="14.25">
      <c r="A33" s="73"/>
      <c r="B33" s="52"/>
      <c r="C33" s="38"/>
      <c r="D33" s="40"/>
      <c r="E33" s="32"/>
      <c r="F33" s="13"/>
    </row>
    <row r="34" spans="1:6" ht="14.25">
      <c r="A34" s="73"/>
      <c r="B34" s="52"/>
      <c r="C34" s="38"/>
      <c r="D34" s="40"/>
      <c r="E34" s="32"/>
      <c r="F34" s="13"/>
    </row>
    <row r="35" spans="1:6" ht="14.25">
      <c r="A35" s="49" t="s">
        <v>62</v>
      </c>
      <c r="B35" s="51">
        <f>SUM(B15:B34)</f>
        <v>21050</v>
      </c>
      <c r="C35" s="51">
        <f>SUM(C15:C29)</f>
        <v>18318.71</v>
      </c>
      <c r="D35" s="51">
        <f t="shared" ref="D35:E35" si="0">SUM(D15:D25)</f>
        <v>9262.369999999999</v>
      </c>
      <c r="E35" s="51">
        <f t="shared" si="0"/>
        <v>0</v>
      </c>
      <c r="F35" s="53"/>
    </row>
    <row r="36" spans="1:6" ht="14.25">
      <c r="A36" s="14"/>
      <c r="B36" s="13"/>
      <c r="C36" s="13"/>
      <c r="D36" s="13"/>
      <c r="E36" s="13"/>
      <c r="F36" s="13"/>
    </row>
    <row r="37" spans="1:6" ht="15.75" customHeight="1">
      <c r="A37" s="55" t="s">
        <v>76</v>
      </c>
      <c r="B37" s="57"/>
      <c r="C37" s="58"/>
      <c r="D37" s="57">
        <f>D11-D35</f>
        <v>-9262.369999999999</v>
      </c>
      <c r="E37" s="60"/>
      <c r="F37" s="6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3C47D"/>
    <outlinePr summaryBelow="0" summaryRight="0"/>
  </sheetPr>
  <dimension ref="A1:F23"/>
  <sheetViews>
    <sheetView workbookViewId="0"/>
  </sheetViews>
  <sheetFormatPr defaultColWidth="14.46484375" defaultRowHeight="15.75" customHeight="1"/>
  <cols>
    <col min="1" max="1" width="33.46484375" customWidth="1"/>
    <col min="2" max="2" width="17" customWidth="1"/>
  </cols>
  <sheetData>
    <row r="1" spans="1:6" ht="15.75" customHeight="1">
      <c r="A1" s="1" t="s">
        <v>0</v>
      </c>
      <c r="B1" s="2"/>
      <c r="C1" s="2"/>
      <c r="D1" s="2"/>
      <c r="E1" s="2"/>
      <c r="F1" s="2"/>
    </row>
    <row r="2" spans="1:6" ht="14.2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14.25">
      <c r="A3" s="6" t="s">
        <v>42</v>
      </c>
      <c r="B3" s="45">
        <v>17619.2</v>
      </c>
      <c r="C3" s="11">
        <f>25000</f>
        <v>25000</v>
      </c>
      <c r="D3" s="11"/>
      <c r="E3" s="11"/>
      <c r="F3" s="13"/>
    </row>
    <row r="4" spans="1:6" ht="14.25">
      <c r="A4" s="47" t="s">
        <v>143</v>
      </c>
      <c r="B4" s="52">
        <v>1884.43</v>
      </c>
      <c r="C4" s="11">
        <f>1500</f>
        <v>1500</v>
      </c>
      <c r="D4" s="11"/>
      <c r="E4" s="11"/>
      <c r="F4" s="13"/>
    </row>
    <row r="5" spans="1:6" ht="14.25">
      <c r="A5" s="20" t="s">
        <v>144</v>
      </c>
      <c r="B5" s="52">
        <v>36059.71</v>
      </c>
      <c r="C5" s="10">
        <v>0</v>
      </c>
      <c r="D5" s="11"/>
      <c r="E5" s="11"/>
      <c r="F5" s="13"/>
    </row>
    <row r="6" spans="1:6" ht="14.25">
      <c r="A6" s="10" t="s">
        <v>145</v>
      </c>
      <c r="B6" s="10">
        <v>13000</v>
      </c>
      <c r="C6" s="10"/>
      <c r="D6" s="11"/>
      <c r="E6" s="11"/>
      <c r="F6" s="13"/>
    </row>
    <row r="7" spans="1:6" ht="14.25">
      <c r="A7" s="20" t="s">
        <v>146</v>
      </c>
      <c r="B7" s="52">
        <v>1573.55</v>
      </c>
      <c r="C7" s="10">
        <v>1500</v>
      </c>
      <c r="D7" s="11"/>
      <c r="E7" s="11"/>
      <c r="F7" s="13"/>
    </row>
    <row r="8" spans="1:6" ht="14.25">
      <c r="A8" s="7" t="s">
        <v>147</v>
      </c>
      <c r="B8" s="11"/>
      <c r="C8" s="10">
        <v>1000</v>
      </c>
      <c r="D8" s="11"/>
      <c r="E8" s="11"/>
      <c r="F8" s="13"/>
    </row>
    <row r="9" spans="1:6" ht="14.25">
      <c r="A9" s="16" t="s">
        <v>11</v>
      </c>
      <c r="B9" s="23">
        <f>SUM(B3:B7)</f>
        <v>70136.89</v>
      </c>
      <c r="C9" s="23">
        <f>SUM(C3:C8)</f>
        <v>29000</v>
      </c>
      <c r="D9" s="23"/>
      <c r="E9" s="23"/>
      <c r="F9" s="24"/>
    </row>
    <row r="10" spans="1:6" ht="14.25">
      <c r="A10" s="14"/>
      <c r="B10" s="13"/>
      <c r="C10" s="13"/>
      <c r="D10" s="13"/>
      <c r="E10" s="13"/>
      <c r="F10" s="13"/>
    </row>
    <row r="11" spans="1:6" ht="15.75" customHeight="1">
      <c r="A11" s="25" t="s">
        <v>20</v>
      </c>
      <c r="B11" s="26"/>
      <c r="C11" s="26"/>
      <c r="D11" s="26"/>
      <c r="E11" s="26"/>
      <c r="F11" s="26"/>
    </row>
    <row r="12" spans="1:6" ht="14.25">
      <c r="A12" s="27" t="s">
        <v>1</v>
      </c>
      <c r="B12" s="28" t="s">
        <v>2</v>
      </c>
      <c r="C12" s="28" t="s">
        <v>25</v>
      </c>
      <c r="D12" s="28" t="s">
        <v>26</v>
      </c>
      <c r="E12" s="29" t="s">
        <v>5</v>
      </c>
      <c r="F12" s="29" t="s">
        <v>6</v>
      </c>
    </row>
    <row r="13" spans="1:6">
      <c r="A13" s="82" t="s">
        <v>150</v>
      </c>
      <c r="B13" s="45">
        <v>33304.9</v>
      </c>
      <c r="C13" s="31">
        <f>33000</f>
        <v>33000</v>
      </c>
      <c r="D13" s="32"/>
      <c r="E13" s="32"/>
      <c r="F13" s="13"/>
    </row>
    <row r="14" spans="1:6" ht="14.25">
      <c r="A14" s="20" t="s">
        <v>157</v>
      </c>
      <c r="B14" s="52">
        <v>1918.24</v>
      </c>
      <c r="C14" s="31">
        <f>2000</f>
        <v>2000</v>
      </c>
      <c r="D14" s="32"/>
      <c r="E14" s="32"/>
      <c r="F14" s="13"/>
    </row>
    <row r="15" spans="1:6" ht="14.25">
      <c r="A15" s="20" t="s">
        <v>162</v>
      </c>
      <c r="B15" s="52">
        <v>496.74</v>
      </c>
      <c r="C15" s="31">
        <v>2000</v>
      </c>
      <c r="D15" s="32"/>
      <c r="E15" s="32"/>
      <c r="F15" s="13"/>
    </row>
    <row r="16" spans="1:6" ht="14.25">
      <c r="A16" s="20" t="s">
        <v>144</v>
      </c>
      <c r="B16" s="52">
        <v>73080.61</v>
      </c>
      <c r="C16" s="31">
        <v>10000</v>
      </c>
      <c r="D16" s="32"/>
      <c r="E16" s="32"/>
      <c r="F16" s="13"/>
    </row>
    <row r="17" spans="1:6" ht="14.25">
      <c r="A17" s="47" t="s">
        <v>165</v>
      </c>
      <c r="B17" s="56"/>
      <c r="C17" s="31">
        <v>1000</v>
      </c>
      <c r="D17" s="32"/>
      <c r="E17" s="32"/>
      <c r="F17" s="13"/>
    </row>
    <row r="18" spans="1:6" ht="14.25">
      <c r="A18" s="81" t="s">
        <v>147</v>
      </c>
      <c r="B18" s="52"/>
      <c r="C18" s="38">
        <v>1000</v>
      </c>
      <c r="D18" s="40"/>
      <c r="E18" s="32"/>
      <c r="F18" s="13"/>
    </row>
    <row r="19" spans="1:6" ht="14.25">
      <c r="A19" s="73"/>
      <c r="B19" s="56"/>
      <c r="C19" s="31"/>
      <c r="D19" s="40"/>
      <c r="E19" s="32"/>
      <c r="F19" s="13"/>
    </row>
    <row r="20" spans="1:6" ht="14.25">
      <c r="A20" s="7"/>
      <c r="B20" s="11"/>
      <c r="C20" s="11"/>
      <c r="D20" s="40"/>
      <c r="E20" s="11"/>
      <c r="F20" s="13"/>
    </row>
    <row r="21" spans="1:6" ht="14.25">
      <c r="A21" s="49" t="s">
        <v>62</v>
      </c>
      <c r="B21" s="51">
        <f t="shared" ref="B21:E21" si="0">SUM(B13:B20)</f>
        <v>108800.48999999999</v>
      </c>
      <c r="C21" s="51">
        <f t="shared" si="0"/>
        <v>49000</v>
      </c>
      <c r="D21" s="51">
        <f t="shared" si="0"/>
        <v>0</v>
      </c>
      <c r="E21" s="51">
        <f t="shared" si="0"/>
        <v>0</v>
      </c>
      <c r="F21" s="53"/>
    </row>
    <row r="22" spans="1:6" ht="14.25">
      <c r="A22" s="14"/>
      <c r="B22" s="13"/>
      <c r="C22" s="13"/>
      <c r="D22" s="13"/>
      <c r="E22" s="13"/>
      <c r="F22" s="13"/>
    </row>
    <row r="23" spans="1:6" ht="15.75" customHeight="1">
      <c r="A23" s="55" t="s">
        <v>76</v>
      </c>
      <c r="B23" s="57"/>
      <c r="C23" s="58"/>
      <c r="D23" s="57">
        <f>D9-D21</f>
        <v>0</v>
      </c>
      <c r="E23" s="60"/>
      <c r="F23" s="6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AA84F"/>
    <outlinePr summaryBelow="0" summaryRight="0"/>
  </sheetPr>
  <dimension ref="A1:F25"/>
  <sheetViews>
    <sheetView workbookViewId="0"/>
  </sheetViews>
  <sheetFormatPr defaultColWidth="14.46484375" defaultRowHeight="15.75" customHeight="1"/>
  <cols>
    <col min="1" max="1" width="32.46484375" customWidth="1"/>
    <col min="2" max="2" width="16.1328125" customWidth="1"/>
  </cols>
  <sheetData>
    <row r="1" spans="1:6" ht="15.75" customHeight="1">
      <c r="A1" s="83" t="s">
        <v>159</v>
      </c>
      <c r="B1" s="84"/>
      <c r="C1" s="84"/>
      <c r="D1" s="84"/>
      <c r="E1" s="84"/>
      <c r="F1" s="84"/>
    </row>
    <row r="2" spans="1:6" ht="14.25">
      <c r="A2" s="85"/>
      <c r="B2" s="86"/>
      <c r="C2" s="86"/>
      <c r="D2" s="86"/>
      <c r="E2" s="86"/>
      <c r="F2" s="86"/>
    </row>
    <row r="3" spans="1:6" ht="14.25">
      <c r="A3" s="87"/>
      <c r="B3" s="86"/>
      <c r="C3" s="86"/>
      <c r="D3" s="86"/>
      <c r="E3" s="86"/>
      <c r="F3" s="86"/>
    </row>
    <row r="4" spans="1:6" ht="14.25">
      <c r="A4" s="88"/>
      <c r="B4" s="89"/>
      <c r="C4" s="89"/>
      <c r="D4" s="89"/>
      <c r="E4" s="89"/>
      <c r="F4" s="89"/>
    </row>
    <row r="5" spans="1:6" ht="15.75" customHeight="1">
      <c r="A5" s="1" t="s">
        <v>0</v>
      </c>
      <c r="B5" s="2"/>
      <c r="C5" s="2"/>
      <c r="D5" s="2"/>
      <c r="E5" s="2"/>
      <c r="F5" s="2"/>
    </row>
    <row r="6" spans="1:6" ht="14.25">
      <c r="A6" s="3" t="s">
        <v>1</v>
      </c>
      <c r="B6" s="4" t="s">
        <v>2</v>
      </c>
      <c r="C6" s="4" t="s">
        <v>3</v>
      </c>
      <c r="D6" s="4" t="s">
        <v>4</v>
      </c>
      <c r="E6" s="5" t="s">
        <v>5</v>
      </c>
      <c r="F6" s="5" t="s">
        <v>6</v>
      </c>
    </row>
    <row r="7" spans="1:6" ht="14.25">
      <c r="A7" s="14"/>
      <c r="B7" s="11"/>
      <c r="C7" s="11"/>
      <c r="D7" s="11"/>
      <c r="E7" s="11"/>
      <c r="F7" s="13"/>
    </row>
    <row r="8" spans="1:6" ht="14.25">
      <c r="A8" s="14"/>
      <c r="B8" s="11"/>
      <c r="C8" s="11"/>
      <c r="D8" s="11"/>
      <c r="E8" s="11"/>
      <c r="F8" s="13"/>
    </row>
    <row r="9" spans="1:6" ht="14.25">
      <c r="A9" s="14"/>
      <c r="B9" s="11"/>
      <c r="C9" s="11"/>
      <c r="D9" s="11"/>
      <c r="E9" s="11"/>
      <c r="F9" s="13"/>
    </row>
    <row r="10" spans="1:6" ht="14.25">
      <c r="A10" s="14"/>
      <c r="B10" s="11"/>
      <c r="C10" s="11"/>
      <c r="D10" s="11"/>
      <c r="E10" s="11"/>
      <c r="F10" s="13"/>
    </row>
    <row r="11" spans="1:6" ht="14.25">
      <c r="A11" s="14"/>
      <c r="B11" s="11"/>
      <c r="C11" s="11"/>
      <c r="D11" s="11"/>
      <c r="E11" s="11"/>
      <c r="F11" s="13"/>
    </row>
    <row r="12" spans="1:6" ht="14.25">
      <c r="A12" s="14"/>
      <c r="B12" s="11"/>
      <c r="C12" s="11"/>
      <c r="D12" s="11"/>
      <c r="E12" s="11"/>
      <c r="F12" s="13"/>
    </row>
    <row r="13" spans="1:6" ht="14.25">
      <c r="A13" s="14"/>
      <c r="B13" s="11"/>
      <c r="C13" s="11"/>
      <c r="D13" s="11"/>
      <c r="E13" s="11"/>
      <c r="F13" s="13"/>
    </row>
    <row r="14" spans="1:6" ht="14.25">
      <c r="A14" s="14"/>
      <c r="B14" s="11"/>
      <c r="C14" s="11"/>
      <c r="D14" s="11"/>
      <c r="E14" s="11"/>
      <c r="F14" s="13"/>
    </row>
    <row r="15" spans="1:6" ht="14.25">
      <c r="A15" s="16" t="s">
        <v>11</v>
      </c>
      <c r="B15" s="23"/>
      <c r="C15" s="23"/>
      <c r="D15" s="23"/>
      <c r="E15" s="23"/>
      <c r="F15" s="24"/>
    </row>
    <row r="16" spans="1:6" ht="14.25">
      <c r="A16" s="14"/>
      <c r="B16" s="13"/>
      <c r="C16" s="13"/>
      <c r="D16" s="13"/>
      <c r="E16" s="13"/>
      <c r="F16" s="13"/>
    </row>
    <row r="17" spans="1:6" ht="15.75" customHeight="1">
      <c r="A17" s="25" t="s">
        <v>20</v>
      </c>
      <c r="B17" s="26"/>
      <c r="C17" s="26"/>
      <c r="D17" s="26"/>
      <c r="E17" s="26"/>
      <c r="F17" s="26"/>
    </row>
    <row r="18" spans="1:6" ht="14.25">
      <c r="A18" s="27" t="s">
        <v>1</v>
      </c>
      <c r="B18" s="28" t="s">
        <v>2</v>
      </c>
      <c r="C18" s="28" t="s">
        <v>25</v>
      </c>
      <c r="D18" s="28" t="s">
        <v>26</v>
      </c>
      <c r="E18" s="29" t="s">
        <v>5</v>
      </c>
      <c r="F18" s="29" t="s">
        <v>6</v>
      </c>
    </row>
    <row r="19" spans="1:6" ht="14.25">
      <c r="A19" s="14" t="s">
        <v>170</v>
      </c>
      <c r="B19" s="32">
        <v>1852.02</v>
      </c>
      <c r="C19" s="31">
        <v>2000</v>
      </c>
      <c r="D19" s="32"/>
      <c r="E19" s="32">
        <f t="shared" ref="E19:E23" si="0">D19-C19</f>
        <v>-2000</v>
      </c>
      <c r="F19" s="13"/>
    </row>
    <row r="20" spans="1:6" ht="14.25">
      <c r="A20" s="14" t="s">
        <v>171</v>
      </c>
      <c r="B20" s="32">
        <v>1751.64</v>
      </c>
      <c r="C20" s="38">
        <v>1800</v>
      </c>
      <c r="D20" s="40"/>
      <c r="E20" s="32">
        <f t="shared" si="0"/>
        <v>-1800</v>
      </c>
      <c r="F20" s="13"/>
    </row>
    <row r="21" spans="1:6" ht="14.25">
      <c r="A21" s="14" t="s">
        <v>172</v>
      </c>
      <c r="B21" s="32">
        <v>2599.5100000000002</v>
      </c>
      <c r="C21" s="31">
        <v>2500</v>
      </c>
      <c r="E21" s="32">
        <f t="shared" si="0"/>
        <v>-2500</v>
      </c>
      <c r="F21" s="13"/>
    </row>
    <row r="22" spans="1:6" ht="14.25">
      <c r="A22" s="7" t="s">
        <v>173</v>
      </c>
      <c r="B22" s="10">
        <v>23267.88</v>
      </c>
      <c r="C22" s="10">
        <v>20000</v>
      </c>
      <c r="D22" s="11"/>
      <c r="E22" s="32">
        <f t="shared" si="0"/>
        <v>-20000</v>
      </c>
      <c r="F22" s="13"/>
    </row>
    <row r="23" spans="1:6" ht="14.25">
      <c r="A23" s="49" t="s">
        <v>62</v>
      </c>
      <c r="B23" s="51">
        <f t="shared" ref="B23:D23" si="1">SUM(B19:B22)</f>
        <v>29471.050000000003</v>
      </c>
      <c r="C23" s="51">
        <f t="shared" si="1"/>
        <v>26300</v>
      </c>
      <c r="D23" s="51">
        <f t="shared" si="1"/>
        <v>0</v>
      </c>
      <c r="E23" s="51">
        <f t="shared" si="0"/>
        <v>-26300</v>
      </c>
      <c r="F23" s="53"/>
    </row>
    <row r="24" spans="1:6" ht="14.25">
      <c r="A24" s="14"/>
      <c r="B24" s="13"/>
      <c r="C24" s="13"/>
      <c r="D24" s="13"/>
      <c r="E24" s="13"/>
      <c r="F24" s="13"/>
    </row>
    <row r="25" spans="1:6" ht="15.75" customHeight="1">
      <c r="A25" s="55" t="s">
        <v>76</v>
      </c>
      <c r="B25" s="57"/>
      <c r="C25" s="58"/>
      <c r="D25" s="57">
        <f>D15-D23</f>
        <v>0</v>
      </c>
      <c r="E25" s="60"/>
      <c r="F25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 AUS Operating</vt:lpstr>
      <vt:lpstr>President</vt:lpstr>
      <vt:lpstr>VP External </vt:lpstr>
      <vt:lpstr>VP Finance</vt:lpstr>
      <vt:lpstr>VP Internal</vt:lpstr>
      <vt:lpstr>VP Academic</vt:lpstr>
      <vt:lpstr>VP Communications</vt:lpstr>
      <vt:lpstr>VP Social</vt:lpstr>
      <vt:lpstr>Office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Suvajac</dc:creator>
  <cp:lastModifiedBy>Stefan Suvajac</cp:lastModifiedBy>
  <dcterms:created xsi:type="dcterms:W3CDTF">2018-10-15T04:04:02Z</dcterms:created>
  <dcterms:modified xsi:type="dcterms:W3CDTF">2019-10-07T03:45:58Z</dcterms:modified>
</cp:coreProperties>
</file>